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poland\Documents\JTI 2013-14\Data\"/>
    </mc:Choice>
  </mc:AlternateContent>
  <bookViews>
    <workbookView xWindow="0" yWindow="0" windowWidth="23040" windowHeight="10668"/>
  </bookViews>
  <sheets>
    <sheet name="Mendez2001Model" sheetId="1" r:id="rId1"/>
  </sheets>
  <externalReferences>
    <externalReference r:id="rId2"/>
  </externalReferences>
  <definedNames>
    <definedName name="solver_adj" localSheetId="0" hidden="1">Mendez2001Model!$G$14,Mendez2001Model!$J$14,Mendez2001Model!$M$14,Mendez2001Model!$P$14</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tr" localSheetId="0" hidden="1">2147483647</definedName>
    <definedName name="solver_lhs1" localSheetId="0" hidden="1">Mendez2001Model!$J$14</definedName>
    <definedName name="solver_lhs2" localSheetId="0" hidden="1">Mendez2001Model!$P$14</definedName>
    <definedName name="solver_lhs3" localSheetId="0" hidden="1">Mendez2001Model!$P$14</definedName>
    <definedName name="solver_lhs4" localSheetId="0" hidden="1">Mendez2001Model!$P$14</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2</definedName>
    <definedName name="solver_nod" localSheetId="0" hidden="1">2147483647</definedName>
    <definedName name="solver_num" localSheetId="0" hidden="1">1</definedName>
    <definedName name="solver_nwt" localSheetId="0" hidden="1">1</definedName>
    <definedName name="solver_opt" localSheetId="0" hidden="1">Mendez2001Model!$L$12</definedName>
    <definedName name="solver_pre" localSheetId="0" hidden="1">0.000001</definedName>
    <definedName name="solver_rbv" localSheetId="0" hidden="1">1</definedName>
    <definedName name="solver_rel1" localSheetId="0" hidden="1">3</definedName>
    <definedName name="solver_rel2" localSheetId="0" hidden="1">1</definedName>
    <definedName name="solver_rel3" localSheetId="0" hidden="1">1</definedName>
    <definedName name="solver_rel4" localSheetId="0" hidden="1">1</definedName>
    <definedName name="solver_rhs1" localSheetId="0" hidden="1">Mendez2001Model!$G$14</definedName>
    <definedName name="solver_rhs2" localSheetId="0" hidden="1">-0.01</definedName>
    <definedName name="solver_rhs3" localSheetId="0" hidden="1">-0.01</definedName>
    <definedName name="solver_rhs4" localSheetId="0" hidden="1">-0.01</definedName>
    <definedName name="solver_rlx" localSheetId="0" hidden="1">2</definedName>
    <definedName name="solver_rsd" localSheetId="0" hidden="1">0</definedName>
    <definedName name="solver_scl" localSheetId="0" hidden="1">1</definedName>
    <definedName name="solver_sho" localSheetId="0" hidden="1">2</definedName>
    <definedName name="solver_ssz" localSheetId="0" hidden="1">100</definedName>
    <definedName name="solver_tim" localSheetId="0" hidden="1">2147483647</definedName>
    <definedName name="solver_tol" localSheetId="0" hidden="1">0.01</definedName>
    <definedName name="solver_typ" localSheetId="0" hidden="1">2</definedName>
    <definedName name="solver_val" localSheetId="0" hidden="1">0</definedName>
    <definedName name="solver_ver" localSheetId="0" hidden="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3" i="1" l="1"/>
  <c r="V33" i="1" s="1"/>
  <c r="T33" i="1"/>
  <c r="Q33" i="1"/>
  <c r="N33" i="1"/>
  <c r="K33" i="1"/>
  <c r="H33" i="1"/>
  <c r="E33" i="1"/>
  <c r="D33" i="1"/>
  <c r="C33" i="1"/>
  <c r="B33" i="1"/>
  <c r="U32" i="1"/>
  <c r="T32" i="1"/>
  <c r="V32" i="1" s="1"/>
  <c r="Q32" i="1"/>
  <c r="N32" i="1"/>
  <c r="K32" i="1"/>
  <c r="H32" i="1"/>
  <c r="E32" i="1"/>
  <c r="C32" i="1"/>
  <c r="D32" i="1" s="1"/>
  <c r="B32" i="1"/>
  <c r="V31" i="1"/>
  <c r="U31" i="1"/>
  <c r="T31" i="1"/>
  <c r="Q31" i="1"/>
  <c r="R31" i="1" s="1"/>
  <c r="N31" i="1"/>
  <c r="K31" i="1"/>
  <c r="H31" i="1"/>
  <c r="E31" i="1"/>
  <c r="C31" i="1"/>
  <c r="B31" i="1"/>
  <c r="AN30" i="1"/>
  <c r="AL30" i="1"/>
  <c r="V30" i="1"/>
  <c r="U30" i="1"/>
  <c r="T30" i="1"/>
  <c r="Q30" i="1"/>
  <c r="N30" i="1"/>
  <c r="K30" i="1"/>
  <c r="H30" i="1"/>
  <c r="E30" i="1"/>
  <c r="D30" i="1"/>
  <c r="C30" i="1"/>
  <c r="B30" i="1"/>
  <c r="R30" i="1" s="1"/>
  <c r="AL29" i="1"/>
  <c r="AN29" i="1" s="1"/>
  <c r="U29" i="1"/>
  <c r="V29" i="1" s="1"/>
  <c r="T29" i="1"/>
  <c r="Q29" i="1"/>
  <c r="N29" i="1"/>
  <c r="K29" i="1"/>
  <c r="H29" i="1"/>
  <c r="E29" i="1"/>
  <c r="D29" i="1"/>
  <c r="S29" i="1" s="1"/>
  <c r="S30" i="1" s="1"/>
  <c r="C29" i="1"/>
  <c r="B29" i="1"/>
  <c r="R29" i="1" s="1"/>
  <c r="AL28" i="1"/>
  <c r="AN28" i="1" s="1"/>
  <c r="U28" i="1"/>
  <c r="T28" i="1"/>
  <c r="V28" i="1" s="1"/>
  <c r="S28" i="1"/>
  <c r="R28" i="1"/>
  <c r="Q28" i="1"/>
  <c r="N28" i="1"/>
  <c r="K28" i="1"/>
  <c r="H28" i="1"/>
  <c r="E28" i="1"/>
  <c r="C28" i="1"/>
  <c r="D28" i="1" s="1"/>
  <c r="B28" i="1"/>
  <c r="AL27" i="1"/>
  <c r="AN27" i="1" s="1"/>
  <c r="V27" i="1"/>
  <c r="U27" i="1"/>
  <c r="T27" i="1"/>
  <c r="S27" i="1"/>
  <c r="R27" i="1"/>
  <c r="Q27" i="1"/>
  <c r="N27" i="1"/>
  <c r="K27" i="1"/>
  <c r="H27" i="1"/>
  <c r="E27" i="1"/>
  <c r="C27" i="1"/>
  <c r="B27" i="1"/>
  <c r="AN26" i="1"/>
  <c r="AL26" i="1"/>
  <c r="V26" i="1"/>
  <c r="U26" i="1"/>
  <c r="T26" i="1"/>
  <c r="S26" i="1"/>
  <c r="R26" i="1"/>
  <c r="Q26" i="1"/>
  <c r="N26" i="1"/>
  <c r="K26" i="1"/>
  <c r="H26" i="1"/>
  <c r="E26" i="1"/>
  <c r="D26" i="1"/>
  <c r="C26" i="1"/>
  <c r="B26" i="1"/>
  <c r="AL25" i="1"/>
  <c r="AN25" i="1" s="1"/>
  <c r="U25" i="1"/>
  <c r="V25" i="1" s="1"/>
  <c r="T25" i="1"/>
  <c r="S25" i="1"/>
  <c r="R25" i="1"/>
  <c r="Q25" i="1"/>
  <c r="N25" i="1"/>
  <c r="O25" i="1" s="1"/>
  <c r="O26" i="1" s="1"/>
  <c r="K25" i="1"/>
  <c r="H25" i="1"/>
  <c r="E25" i="1"/>
  <c r="D25" i="1"/>
  <c r="P25" i="1" s="1"/>
  <c r="P26" i="1" s="1"/>
  <c r="C25" i="1"/>
  <c r="B25" i="1"/>
  <c r="U24" i="1"/>
  <c r="T24" i="1"/>
  <c r="V24" i="1" s="1"/>
  <c r="S24" i="1"/>
  <c r="R24" i="1"/>
  <c r="Q24" i="1"/>
  <c r="P24" i="1"/>
  <c r="O24" i="1"/>
  <c r="N24" i="1"/>
  <c r="K24" i="1"/>
  <c r="H24" i="1"/>
  <c r="E24" i="1"/>
  <c r="C24" i="1"/>
  <c r="D24" i="1" s="1"/>
  <c r="B24" i="1"/>
  <c r="AL23" i="1"/>
  <c r="AN23" i="1" s="1"/>
  <c r="AG23" i="1"/>
  <c r="V23" i="1"/>
  <c r="U23" i="1"/>
  <c r="T23" i="1"/>
  <c r="S23" i="1"/>
  <c r="R23" i="1"/>
  <c r="Q23" i="1"/>
  <c r="P23" i="1"/>
  <c r="O23" i="1"/>
  <c r="N23" i="1"/>
  <c r="K23" i="1"/>
  <c r="H23" i="1"/>
  <c r="E23" i="1"/>
  <c r="C23" i="1"/>
  <c r="B23" i="1"/>
  <c r="L23" i="1" s="1"/>
  <c r="AN22" i="1"/>
  <c r="AL22" i="1"/>
  <c r="V22" i="1"/>
  <c r="U22" i="1"/>
  <c r="T22" i="1"/>
  <c r="S22" i="1"/>
  <c r="R22" i="1"/>
  <c r="Q22" i="1"/>
  <c r="P22" i="1"/>
  <c r="O22" i="1"/>
  <c r="N22" i="1"/>
  <c r="K22" i="1"/>
  <c r="H22" i="1"/>
  <c r="E22" i="1"/>
  <c r="D22" i="1"/>
  <c r="C22" i="1"/>
  <c r="B22" i="1"/>
  <c r="AL21" i="1"/>
  <c r="AN21" i="1" s="1"/>
  <c r="AC21" i="1"/>
  <c r="U21" i="1"/>
  <c r="V21" i="1" s="1"/>
  <c r="T21" i="1"/>
  <c r="S21" i="1"/>
  <c r="R21" i="1"/>
  <c r="Q21" i="1"/>
  <c r="P21" i="1"/>
  <c r="O21" i="1"/>
  <c r="N21" i="1"/>
  <c r="L21" i="1"/>
  <c r="L22" i="1" s="1"/>
  <c r="K21" i="1"/>
  <c r="H21" i="1"/>
  <c r="E21" i="1"/>
  <c r="D21" i="1"/>
  <c r="M21" i="1" s="1"/>
  <c r="M22" i="1" s="1"/>
  <c r="C21" i="1"/>
  <c r="B21" i="1"/>
  <c r="AH20" i="1"/>
  <c r="U20" i="1"/>
  <c r="T20" i="1"/>
  <c r="V20" i="1" s="1"/>
  <c r="S20" i="1"/>
  <c r="R20" i="1"/>
  <c r="Q20" i="1"/>
  <c r="P20" i="1"/>
  <c r="O20" i="1"/>
  <c r="N20" i="1"/>
  <c r="M20" i="1"/>
  <c r="L20" i="1"/>
  <c r="K20" i="1"/>
  <c r="H20" i="1"/>
  <c r="E20" i="1"/>
  <c r="C20" i="1"/>
  <c r="D20" i="1" s="1"/>
  <c r="B20" i="1"/>
  <c r="AL19" i="1"/>
  <c r="AN19" i="1" s="1"/>
  <c r="AG19" i="1"/>
  <c r="AF19" i="1"/>
  <c r="V19" i="1"/>
  <c r="U19" i="1"/>
  <c r="T19" i="1"/>
  <c r="S19" i="1"/>
  <c r="R19" i="1"/>
  <c r="Q19" i="1"/>
  <c r="P19" i="1"/>
  <c r="O19" i="1"/>
  <c r="N19" i="1"/>
  <c r="M19" i="1"/>
  <c r="L19" i="1"/>
  <c r="K19" i="1"/>
  <c r="H19" i="1"/>
  <c r="I19" i="1" s="1"/>
  <c r="E19" i="1"/>
  <c r="C19" i="1"/>
  <c r="B19" i="1"/>
  <c r="D19" i="1" s="1"/>
  <c r="AL18" i="1"/>
  <c r="AN18" i="1" s="1"/>
  <c r="AE18" i="1"/>
  <c r="AD18" i="1"/>
  <c r="W18" i="1"/>
  <c r="V18" i="1"/>
  <c r="U18" i="1"/>
  <c r="T18" i="1"/>
  <c r="S18" i="1"/>
  <c r="R18" i="1"/>
  <c r="Q18" i="1"/>
  <c r="P18" i="1"/>
  <c r="O18" i="1"/>
  <c r="N18" i="1"/>
  <c r="M18" i="1"/>
  <c r="L18" i="1"/>
  <c r="K18" i="1"/>
  <c r="H18" i="1"/>
  <c r="I18" i="1" s="1"/>
  <c r="E18" i="1"/>
  <c r="D18" i="1"/>
  <c r="J18" i="1" s="1"/>
  <c r="J19" i="1" s="1"/>
  <c r="C18" i="1"/>
  <c r="B18" i="1"/>
  <c r="AL17" i="1"/>
  <c r="AN17" i="1" s="1"/>
  <c r="AK17" i="1"/>
  <c r="AJ17" i="1"/>
  <c r="AH17" i="1"/>
  <c r="AC17" i="1"/>
  <c r="U17" i="1"/>
  <c r="V17" i="1" s="1"/>
  <c r="T17" i="1"/>
  <c r="S17" i="1"/>
  <c r="R17" i="1"/>
  <c r="Q17" i="1"/>
  <c r="P17" i="1"/>
  <c r="O17" i="1"/>
  <c r="N17" i="1"/>
  <c r="M17" i="1"/>
  <c r="L17" i="1"/>
  <c r="K17" i="1"/>
  <c r="J17" i="1"/>
  <c r="I17" i="1"/>
  <c r="H17" i="1"/>
  <c r="E17" i="1"/>
  <c r="D17" i="1"/>
  <c r="C17" i="1"/>
  <c r="B17" i="1"/>
  <c r="AN16" i="1"/>
  <c r="AL16" i="1"/>
  <c r="AI16" i="1"/>
  <c r="AH16" i="1"/>
  <c r="AF16" i="1"/>
  <c r="U16" i="1"/>
  <c r="T16" i="1"/>
  <c r="V16" i="1" s="1"/>
  <c r="S16" i="1"/>
  <c r="R16" i="1"/>
  <c r="Q16" i="1"/>
  <c r="P16" i="1"/>
  <c r="O16" i="1"/>
  <c r="N16" i="1"/>
  <c r="M16" i="1"/>
  <c r="L16" i="1"/>
  <c r="K16" i="1"/>
  <c r="J16" i="1"/>
  <c r="I16" i="1"/>
  <c r="H16" i="1"/>
  <c r="E16" i="1"/>
  <c r="C16" i="1"/>
  <c r="D16" i="1" s="1"/>
  <c r="G16" i="1" s="1"/>
  <c r="G17" i="1" s="1"/>
  <c r="G18" i="1" s="1"/>
  <c r="B16" i="1"/>
  <c r="F16" i="1" s="1"/>
  <c r="AA15" i="1"/>
  <c r="X15" i="1" s="1"/>
  <c r="Z15" i="1"/>
  <c r="W15" i="1" s="1"/>
  <c r="I15" i="1"/>
  <c r="H15" i="1"/>
  <c r="F15" i="1"/>
  <c r="E15" i="1"/>
  <c r="AK14" i="1"/>
  <c r="AJ14" i="1"/>
  <c r="AH14" i="1"/>
  <c r="AG14" i="1"/>
  <c r="AE14" i="1"/>
  <c r="AD14" i="1"/>
  <c r="AB14" i="1"/>
  <c r="AA14" i="1"/>
  <c r="Y14" i="1"/>
  <c r="X14" i="1"/>
  <c r="W33" i="1" s="1"/>
  <c r="I5" i="1"/>
  <c r="H5" i="1"/>
  <c r="O28" i="1" l="1"/>
  <c r="O29" i="1" s="1"/>
  <c r="O30" i="1" s="1"/>
  <c r="O31" i="1" s="1"/>
  <c r="O32" i="1" s="1"/>
  <c r="O33" i="1" s="1"/>
  <c r="L24" i="1"/>
  <c r="L25" i="1" s="1"/>
  <c r="L26" i="1" s="1"/>
  <c r="L27" i="1" s="1"/>
  <c r="L28" i="1" s="1"/>
  <c r="L29" i="1" s="1"/>
  <c r="L30" i="1" s="1"/>
  <c r="L31" i="1" s="1"/>
  <c r="L32" i="1" s="1"/>
  <c r="L33" i="1" s="1"/>
  <c r="R32" i="1"/>
  <c r="R33" i="1"/>
  <c r="F20" i="1"/>
  <c r="I21" i="1"/>
  <c r="I22" i="1" s="1"/>
  <c r="I23" i="1" s="1"/>
  <c r="I24" i="1" s="1"/>
  <c r="I25" i="1" s="1"/>
  <c r="I26" i="1" s="1"/>
  <c r="I27" i="1" s="1"/>
  <c r="I28" i="1" s="1"/>
  <c r="I29" i="1" s="1"/>
  <c r="I30" i="1" s="1"/>
  <c r="I31" i="1" s="1"/>
  <c r="I32" i="1" s="1"/>
  <c r="I33" i="1" s="1"/>
  <c r="O27" i="1"/>
  <c r="J20" i="1"/>
  <c r="J21" i="1" s="1"/>
  <c r="J22" i="1" s="1"/>
  <c r="J23" i="1" s="1"/>
  <c r="J24" i="1" s="1"/>
  <c r="J25" i="1" s="1"/>
  <c r="J26" i="1" s="1"/>
  <c r="J27" i="1" s="1"/>
  <c r="J28" i="1" s="1"/>
  <c r="J29" i="1" s="1"/>
  <c r="J30" i="1" s="1"/>
  <c r="J31" i="1" s="1"/>
  <c r="I20" i="1"/>
  <c r="F21" i="1"/>
  <c r="F22" i="1" s="1"/>
  <c r="F23" i="1" s="1"/>
  <c r="F24" i="1" s="1"/>
  <c r="F25" i="1" s="1"/>
  <c r="F26" i="1" s="1"/>
  <c r="F27" i="1" s="1"/>
  <c r="F28" i="1" s="1"/>
  <c r="F29" i="1" s="1"/>
  <c r="F30" i="1" s="1"/>
  <c r="F31" i="1" s="1"/>
  <c r="F32" i="1" s="1"/>
  <c r="F33" i="1" s="1"/>
  <c r="G19" i="1"/>
  <c r="G20" i="1" s="1"/>
  <c r="G21" i="1" s="1"/>
  <c r="G22" i="1" s="1"/>
  <c r="G23" i="1" s="1"/>
  <c r="G24" i="1" s="1"/>
  <c r="G25" i="1" s="1"/>
  <c r="G26" i="1" s="1"/>
  <c r="G27" i="1" s="1"/>
  <c r="G28" i="1" s="1"/>
  <c r="G29" i="1" s="1"/>
  <c r="G30" i="1" s="1"/>
  <c r="G31" i="1" s="1"/>
  <c r="F17" i="1"/>
  <c r="F18" i="1" s="1"/>
  <c r="F19" i="1" s="1"/>
  <c r="AA16" i="1"/>
  <c r="AK21" i="1"/>
  <c r="AB16" i="1"/>
  <c r="AD16" i="1"/>
  <c r="AF17" i="1"/>
  <c r="Z18" i="1"/>
  <c r="AH18" i="1"/>
  <c r="AB19" i="1"/>
  <c r="AJ19" i="1"/>
  <c r="AD20" i="1"/>
  <c r="AD21" i="1" s="1"/>
  <c r="AL20" i="1"/>
  <c r="AN20" i="1" s="1"/>
  <c r="AF21" i="1"/>
  <c r="Z22" i="1"/>
  <c r="AH22" i="1"/>
  <c r="D23" i="1"/>
  <c r="M23" i="1" s="1"/>
  <c r="M24" i="1" s="1"/>
  <c r="M25" i="1" s="1"/>
  <c r="M26" i="1" s="1"/>
  <c r="M27" i="1" s="1"/>
  <c r="M28" i="1" s="1"/>
  <c r="M29" i="1" s="1"/>
  <c r="M30" i="1" s="1"/>
  <c r="M31" i="1" s="1"/>
  <c r="AJ23" i="1"/>
  <c r="AL24" i="1"/>
  <c r="AN24" i="1" s="1"/>
  <c r="AF25" i="1"/>
  <c r="Z26" i="1"/>
  <c r="AH26" i="1"/>
  <c r="D27" i="1"/>
  <c r="P27" i="1" s="1"/>
  <c r="P28" i="1" s="1"/>
  <c r="P29" i="1" s="1"/>
  <c r="P30" i="1" s="1"/>
  <c r="P31" i="1" s="1"/>
  <c r="AJ27" i="1"/>
  <c r="AF29" i="1"/>
  <c r="AG29" i="1" s="1"/>
  <c r="Z30" i="1"/>
  <c r="D31" i="1"/>
  <c r="S31" i="1" s="1"/>
  <c r="AF33" i="1"/>
  <c r="W16" i="1"/>
  <c r="AE16" i="1"/>
  <c r="Y17" i="1"/>
  <c r="Y18" i="1" s="1"/>
  <c r="Y19" i="1" s="1"/>
  <c r="Y20" i="1" s="1"/>
  <c r="Y21" i="1" s="1"/>
  <c r="Y22" i="1" s="1"/>
  <c r="Y23" i="1" s="1"/>
  <c r="Y24" i="1" s="1"/>
  <c r="Y25" i="1" s="1"/>
  <c r="Y26" i="1" s="1"/>
  <c r="Y27" i="1" s="1"/>
  <c r="Y28" i="1" s="1"/>
  <c r="Y29" i="1" s="1"/>
  <c r="Y30" i="1" s="1"/>
  <c r="Y31" i="1" s="1"/>
  <c r="AG17" i="1"/>
  <c r="AI18" i="1"/>
  <c r="AC19" i="1"/>
  <c r="AK19" i="1"/>
  <c r="W20" i="1"/>
  <c r="AE20" i="1"/>
  <c r="AG21" i="1"/>
  <c r="AI22" i="1"/>
  <c r="AC23" i="1"/>
  <c r="AK23" i="1"/>
  <c r="W24" i="1"/>
  <c r="AG25" i="1"/>
  <c r="AI26" i="1"/>
  <c r="AC27" i="1"/>
  <c r="AK27" i="1"/>
  <c r="W28" i="1"/>
  <c r="AI30" i="1"/>
  <c r="AC31" i="1"/>
  <c r="AK31" i="1"/>
  <c r="W32" i="1"/>
  <c r="Z17" i="1"/>
  <c r="AB18" i="1"/>
  <c r="AJ18" i="1"/>
  <c r="AD19" i="1"/>
  <c r="AF20" i="1"/>
  <c r="Z21" i="1"/>
  <c r="AH21" i="1"/>
  <c r="AJ22" i="1"/>
  <c r="AF24" i="1"/>
  <c r="Z25" i="1"/>
  <c r="AH25" i="1"/>
  <c r="AJ26" i="1"/>
  <c r="AF28" i="1"/>
  <c r="AG28" i="1" s="1"/>
  <c r="Z29" i="1"/>
  <c r="AL31" i="1"/>
  <c r="AF32" i="1"/>
  <c r="Z33" i="1"/>
  <c r="AB17" i="1"/>
  <c r="X16" i="1"/>
  <c r="Y16" i="1"/>
  <c r="AG16" i="1"/>
  <c r="AA17" i="1"/>
  <c r="AA18" i="1" s="1"/>
  <c r="AA19" i="1" s="1"/>
  <c r="AI17" i="1"/>
  <c r="AC18" i="1"/>
  <c r="AK18" i="1"/>
  <c r="W19" i="1"/>
  <c r="AE19" i="1"/>
  <c r="AG20" i="1"/>
  <c r="AI21" i="1"/>
  <c r="AC22" i="1"/>
  <c r="AD22" i="1" s="1"/>
  <c r="AD23" i="1" s="1"/>
  <c r="AK22" i="1"/>
  <c r="W23" i="1"/>
  <c r="AG24" i="1"/>
  <c r="AI25" i="1"/>
  <c r="AC26" i="1"/>
  <c r="AK26" i="1"/>
  <c r="W27" i="1"/>
  <c r="AI29" i="1"/>
  <c r="AC30" i="1"/>
  <c r="AK30" i="1"/>
  <c r="W31" i="1"/>
  <c r="AI33" i="1"/>
  <c r="Z20" i="1"/>
  <c r="AJ21" i="1"/>
  <c r="AF23" i="1"/>
  <c r="Z24" i="1"/>
  <c r="AH24" i="1"/>
  <c r="AJ25" i="1"/>
  <c r="AF27" i="1"/>
  <c r="Z28" i="1"/>
  <c r="AH28" i="1"/>
  <c r="AH29" i="1" s="1"/>
  <c r="AH30" i="1" s="1"/>
  <c r="AH31" i="1" s="1"/>
  <c r="AJ29" i="1"/>
  <c r="AJ30" i="1" s="1"/>
  <c r="AF31" i="1"/>
  <c r="Z32" i="1"/>
  <c r="W22" i="1"/>
  <c r="AI24" i="1"/>
  <c r="AC25" i="1"/>
  <c r="AK25" i="1"/>
  <c r="W26" i="1"/>
  <c r="AG27" i="1"/>
  <c r="AI28" i="1"/>
  <c r="AC29" i="1"/>
  <c r="AK29" i="1"/>
  <c r="W30" i="1"/>
  <c r="AI32" i="1"/>
  <c r="AC33" i="1"/>
  <c r="Z16" i="1"/>
  <c r="AI20" i="1"/>
  <c r="AD17" i="1"/>
  <c r="AF18" i="1"/>
  <c r="Z19" i="1"/>
  <c r="AH19" i="1"/>
  <c r="AB20" i="1"/>
  <c r="AB21" i="1" s="1"/>
  <c r="AB22" i="1" s="1"/>
  <c r="AB23" i="1" s="1"/>
  <c r="AB24" i="1" s="1"/>
  <c r="AB25" i="1" s="1"/>
  <c r="AB26" i="1" s="1"/>
  <c r="AB27" i="1" s="1"/>
  <c r="AB28" i="1" s="1"/>
  <c r="AB29" i="1" s="1"/>
  <c r="AB30" i="1" s="1"/>
  <c r="AB31" i="1" s="1"/>
  <c r="AJ20" i="1"/>
  <c r="AF22" i="1"/>
  <c r="Z23" i="1"/>
  <c r="AH23" i="1"/>
  <c r="AJ24" i="1"/>
  <c r="AF26" i="1"/>
  <c r="Z27" i="1"/>
  <c r="AH27" i="1"/>
  <c r="AJ28" i="1"/>
  <c r="AF30" i="1"/>
  <c r="Z31" i="1"/>
  <c r="AJ16" i="1"/>
  <c r="AC16" i="1"/>
  <c r="AK16" i="1"/>
  <c r="W17" i="1"/>
  <c r="X17" i="1" s="1"/>
  <c r="X18" i="1" s="1"/>
  <c r="AE17" i="1"/>
  <c r="AG18" i="1"/>
  <c r="AI19" i="1"/>
  <c r="AC20" i="1"/>
  <c r="AK20" i="1"/>
  <c r="W21" i="1"/>
  <c r="AE21" i="1"/>
  <c r="AE22" i="1" s="1"/>
  <c r="AE23" i="1" s="1"/>
  <c r="AE24" i="1" s="1"/>
  <c r="AE25" i="1" s="1"/>
  <c r="AE26" i="1" s="1"/>
  <c r="AE27" i="1" s="1"/>
  <c r="AE28" i="1" s="1"/>
  <c r="AE29" i="1" s="1"/>
  <c r="AE30" i="1" s="1"/>
  <c r="AE31" i="1" s="1"/>
  <c r="AG22" i="1"/>
  <c r="AI23" i="1"/>
  <c r="AC24" i="1"/>
  <c r="AK24" i="1"/>
  <c r="W25" i="1"/>
  <c r="AG26" i="1"/>
  <c r="AI27" i="1"/>
  <c r="AC28" i="1"/>
  <c r="AK28" i="1"/>
  <c r="W29" i="1"/>
  <c r="AI31" i="1"/>
  <c r="AC32" i="1"/>
  <c r="AG30" i="1" l="1"/>
  <c r="AG31" i="1" s="1"/>
  <c r="AG32" i="1" s="1"/>
  <c r="AG33" i="1" s="1"/>
  <c r="AA20" i="1"/>
  <c r="AA21" i="1" s="1"/>
  <c r="AA22" i="1" s="1"/>
  <c r="AA23" i="1" s="1"/>
  <c r="AA24" i="1" s="1"/>
  <c r="AA25" i="1" s="1"/>
  <c r="AA26" i="1" s="1"/>
  <c r="AA27" i="1" s="1"/>
  <c r="AA28" i="1" s="1"/>
  <c r="AA29" i="1" s="1"/>
  <c r="AA30" i="1" s="1"/>
  <c r="AA31" i="1" s="1"/>
  <c r="AA32" i="1" s="1"/>
  <c r="AA33" i="1" s="1"/>
  <c r="AJ31" i="1"/>
  <c r="AJ32" i="1" s="1"/>
  <c r="AJ33" i="1" s="1"/>
  <c r="AD24" i="1"/>
  <c r="AD25" i="1" s="1"/>
  <c r="AD26" i="1" s="1"/>
  <c r="AD27" i="1" s="1"/>
  <c r="AD28" i="1" s="1"/>
  <c r="AD29" i="1" s="1"/>
  <c r="AD30" i="1" s="1"/>
  <c r="AD31" i="1" s="1"/>
  <c r="AD32" i="1" s="1"/>
  <c r="AD33" i="1" s="1"/>
  <c r="AB32" i="1"/>
  <c r="S32" i="1"/>
  <c r="S33" i="1" s="1"/>
  <c r="X19" i="1"/>
  <c r="X20" i="1" s="1"/>
  <c r="X21" i="1" s="1"/>
  <c r="X22" i="1" s="1"/>
  <c r="X23" i="1" s="1"/>
  <c r="X24" i="1" s="1"/>
  <c r="X25" i="1" s="1"/>
  <c r="X26" i="1" s="1"/>
  <c r="X27" i="1" s="1"/>
  <c r="X28" i="1" s="1"/>
  <c r="X29" i="1" s="1"/>
  <c r="X30" i="1" s="1"/>
  <c r="X31" i="1" s="1"/>
  <c r="X32" i="1" s="1"/>
  <c r="X33" i="1" s="1"/>
  <c r="J32" i="1"/>
  <c r="AL33" i="1"/>
  <c r="AN33" i="1" s="1"/>
  <c r="AN31" i="1"/>
  <c r="AL32" i="1"/>
  <c r="AB33" i="1" l="1"/>
  <c r="AN32" i="1"/>
  <c r="AK32" i="1"/>
  <c r="AK33" i="1" s="1"/>
  <c r="AE32" i="1"/>
  <c r="AE33" i="1" s="1"/>
  <c r="P32" i="1"/>
  <c r="P33" i="1" s="1"/>
  <c r="J33" i="1"/>
  <c r="Y32" i="1"/>
  <c r="Y33" i="1" s="1"/>
  <c r="G32" i="1"/>
  <c r="M32" i="1"/>
  <c r="M33" i="1" s="1"/>
  <c r="AH32" i="1"/>
  <c r="AH33" i="1" s="1"/>
  <c r="G33" i="1" l="1"/>
  <c r="L12" i="1"/>
</calcChain>
</file>

<file path=xl/sharedStrings.xml><?xml version="1.0" encoding="utf-8"?>
<sst xmlns="http://schemas.openxmlformats.org/spreadsheetml/2006/main" count="63" uniqueCount="27">
  <si>
    <t>Mendez 2001 Smoker &amp; Former Smoker Mortality Relative Risks</t>
  </si>
  <si>
    <t>www.umich.edu/~dmendez/tobacco/RRiskmonograph.doc</t>
  </si>
  <si>
    <t>Logistic regression params. for Never-Smoker, Current/Former Smoker</t>
  </si>
  <si>
    <t>Overrides to fit death rates in Thun 2013</t>
  </si>
  <si>
    <t>Men</t>
  </si>
  <si>
    <t>Women</t>
  </si>
  <si>
    <t>NS Constant</t>
  </si>
  <si>
    <t>NS Age</t>
  </si>
  <si>
    <t>S Constant</t>
  </si>
  <si>
    <t>S Age</t>
  </si>
  <si>
    <t>Years Quit</t>
  </si>
  <si>
    <t>Interaction</t>
  </si>
  <si>
    <t>Minimize:</t>
  </si>
  <si>
    <t>(see Solver)</t>
  </si>
  <si>
    <t>Note: Mendez RR is prevented from increasing with age.</t>
  </si>
  <si>
    <t>Never-Smoker</t>
  </si>
  <si>
    <t>Smoker</t>
  </si>
  <si>
    <t>Quit at:</t>
  </si>
  <si>
    <t>Interpolated</t>
  </si>
  <si>
    <t>Age</t>
  </si>
  <si>
    <t>NS P(die)</t>
  </si>
  <si>
    <t>S P(die)</t>
  </si>
  <si>
    <t>S RR</t>
  </si>
  <si>
    <t>Expl. Approx.</t>
  </si>
  <si>
    <t>FS P(die)</t>
  </si>
  <si>
    <t>FS RR</t>
  </si>
  <si>
    <t>Slopes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</si>
</sst>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family val="2"/>
    </font>
    <font>
      <sz val="10"/>
      <color theme="1"/>
      <name val="Arial"/>
      <family val="2"/>
    </font>
    <font>
      <b/>
      <sz val="10"/>
      <color theme="1"/>
      <name val="Arial"/>
      <family val="2"/>
    </font>
    <font>
      <sz val="14"/>
      <color theme="1"/>
      <name val="Arial"/>
      <family val="2"/>
    </font>
    <font>
      <u/>
      <sz val="10"/>
      <color theme="10"/>
      <name val="Arial"/>
      <family val="2"/>
    </font>
    <font>
      <i/>
      <sz val="8"/>
      <color theme="1"/>
      <name val="Arial"/>
      <family val="2"/>
    </font>
    <font>
      <sz val="8"/>
      <color theme="1"/>
      <name val="Arial"/>
      <family val="2"/>
    </font>
    <font>
      <i/>
      <sz val="10"/>
      <color theme="1"/>
      <name val="Arial"/>
      <family val="2"/>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4" fillId="0" borderId="0" applyNumberFormat="0" applyFill="0" applyBorder="0" applyAlignment="0" applyProtection="0"/>
  </cellStyleXfs>
  <cellXfs count="24">
    <xf numFmtId="0" fontId="0" fillId="0" borderId="0" xfId="0"/>
    <xf numFmtId="0" fontId="3" fillId="0" borderId="0" xfId="1" applyFont="1"/>
    <xf numFmtId="0" fontId="1" fillId="0" borderId="0" xfId="1"/>
    <xf numFmtId="0" fontId="4" fillId="0" borderId="0" xfId="2"/>
    <xf numFmtId="0" fontId="1" fillId="0" borderId="0" xfId="1" applyFont="1"/>
    <xf numFmtId="0" fontId="1" fillId="0" borderId="0" xfId="1" applyAlignment="1">
      <alignment horizontal="right"/>
    </xf>
    <xf numFmtId="0" fontId="1" fillId="2" borderId="0" xfId="1" applyFill="1"/>
    <xf numFmtId="0" fontId="2" fillId="0" borderId="1" xfId="1" applyFont="1" applyBorder="1"/>
    <xf numFmtId="0" fontId="1" fillId="0" borderId="2" xfId="1" applyBorder="1"/>
    <xf numFmtId="0" fontId="1" fillId="0" borderId="3" xfId="1" applyBorder="1"/>
    <xf numFmtId="0" fontId="1" fillId="0" borderId="4" xfId="1" applyBorder="1"/>
    <xf numFmtId="2" fontId="2" fillId="0" borderId="4" xfId="1" applyNumberFormat="1" applyFont="1" applyBorder="1"/>
    <xf numFmtId="0" fontId="1" fillId="0" borderId="5" xfId="1" applyBorder="1"/>
    <xf numFmtId="0" fontId="1" fillId="0" borderId="6" xfId="1" applyBorder="1"/>
    <xf numFmtId="0" fontId="2" fillId="0" borderId="0" xfId="1" applyFont="1"/>
    <xf numFmtId="0" fontId="5" fillId="0" borderId="0" xfId="1" applyFont="1"/>
    <xf numFmtId="0" fontId="6" fillId="0" borderId="0" xfId="1" applyFont="1"/>
    <xf numFmtId="0" fontId="1" fillId="0" borderId="0" xfId="1" applyBorder="1"/>
    <xf numFmtId="0" fontId="1" fillId="0" borderId="7" xfId="1" applyBorder="1"/>
    <xf numFmtId="0" fontId="1" fillId="0" borderId="7" xfId="1" applyFont="1" applyFill="1" applyBorder="1"/>
    <xf numFmtId="0" fontId="7" fillId="0" borderId="7" xfId="1" applyFont="1" applyBorder="1"/>
    <xf numFmtId="0" fontId="7" fillId="0" borderId="7" xfId="1" applyFont="1" applyFill="1" applyBorder="1"/>
    <xf numFmtId="0" fontId="6" fillId="0" borderId="4" xfId="1" applyFont="1" applyBorder="1"/>
    <xf numFmtId="0" fontId="2" fillId="0" borderId="4" xfId="1" applyFont="1" applyBorder="1"/>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sz="1000" b="1"/>
              <a:t>Men</a:t>
            </a:r>
          </a:p>
        </c:rich>
      </c:tx>
      <c:layout>
        <c:manualLayout>
          <c:xMode val="edge"/>
          <c:yMode val="edge"/>
          <c:x val="0.50118485583236128"/>
          <c:y val="3.7330850096942633E-3"/>
        </c:manualLayout>
      </c:layout>
      <c:overlay val="1"/>
    </c:title>
    <c:autoTitleDeleted val="0"/>
    <c:plotArea>
      <c:layout>
        <c:manualLayout>
          <c:layoutTarget val="inner"/>
          <c:xMode val="edge"/>
          <c:yMode val="edge"/>
          <c:x val="0.16705347840196766"/>
          <c:y val="4.3179587831207067E-2"/>
          <c:w val="0.76110270381061373"/>
          <c:h val="0.80825797066947103"/>
        </c:manualLayout>
      </c:layout>
      <c:scatterChart>
        <c:scatterStyle val="smoothMarker"/>
        <c:varyColors val="0"/>
        <c:ser>
          <c:idx val="2"/>
          <c:order val="0"/>
          <c:tx>
            <c:v>Never-Smokers</c:v>
          </c:tx>
          <c:spPr>
            <a:ln w="19050">
              <a:solidFill>
                <a:srgbClr val="00B050"/>
              </a:solidFill>
            </a:ln>
          </c:spPr>
          <c:marker>
            <c:symbol val="none"/>
          </c:marker>
          <c:xVal>
            <c:numLit>
              <c:formatCode>General</c:formatCode>
              <c:ptCount val="2"/>
              <c:pt idx="0">
                <c:v>40</c:v>
              </c:pt>
              <c:pt idx="1">
                <c:v>90</c:v>
              </c:pt>
            </c:numLit>
          </c:xVal>
          <c:yVal>
            <c:numLit>
              <c:formatCode>General</c:formatCode>
              <c:ptCount val="2"/>
              <c:pt idx="0">
                <c:v>1</c:v>
              </c:pt>
              <c:pt idx="1">
                <c:v>1</c:v>
              </c:pt>
            </c:numLit>
          </c:yVal>
          <c:smooth val="1"/>
          <c:extLst>
            <c:ext xmlns:c16="http://schemas.microsoft.com/office/drawing/2014/chart" uri="{C3380CC4-5D6E-409C-BE32-E72D297353CC}">
              <c16:uniqueId val="{00000000-BD72-4868-BF35-5563475A83BD}"/>
            </c:ext>
          </c:extLst>
        </c:ser>
        <c:ser>
          <c:idx val="0"/>
          <c:order val="1"/>
          <c:tx>
            <c:v>Smokers</c:v>
          </c:tx>
          <c:spPr>
            <a:ln w="25400">
              <a:solidFill>
                <a:srgbClr val="C00000"/>
              </a:solidFill>
            </a:ln>
          </c:spPr>
          <c:marker>
            <c:symbol val="none"/>
          </c:marker>
          <c:dLbls>
            <c:dLbl>
              <c:idx val="0"/>
              <c:layout>
                <c:manualLayout>
                  <c:x val="-1.8136881479836713E-2"/>
                  <c:y val="-2.3631010794896958E-2"/>
                </c:manualLayout>
              </c:layout>
              <c:dLblPos val="r"/>
              <c:showLegendKey val="0"/>
              <c:showVal val="0"/>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1-BD72-4868-BF35-5563475A83BD}"/>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Mendez2001Model!$D$16:$D$33</c:f>
              <c:numCache>
                <c:formatCode>General</c:formatCode>
                <c:ptCount val="18"/>
                <c:pt idx="0">
                  <c:v>3.5076303107572127</c:v>
                </c:pt>
                <c:pt idx="1">
                  <c:v>3.3159905194128596</c:v>
                </c:pt>
                <c:pt idx="2">
                  <c:v>3.133456874640983</c:v>
                </c:pt>
                <c:pt idx="3">
                  <c:v>2.9588839522489341</c:v>
                </c:pt>
                <c:pt idx="4">
                  <c:v>2.8741575343123889</c:v>
                </c:pt>
                <c:pt idx="5">
                  <c:v>2.7908697175956494</c:v>
                </c:pt>
                <c:pt idx="6">
                  <c:v>2.7087873123237847</c:v>
                </c:pt>
                <c:pt idx="7">
                  <c:v>2.6276473829453177</c:v>
                </c:pt>
                <c:pt idx="8">
                  <c:v>2.5471548932823005</c:v>
                </c:pt>
                <c:pt idx="9">
                  <c:v>2.4669823434794749</c:v>
                </c:pt>
                <c:pt idx="10">
                  <c:v>2.3867729390253301</c:v>
                </c:pt>
                <c:pt idx="11">
                  <c:v>2.3061494684928707</c:v>
                </c:pt>
                <c:pt idx="12">
                  <c:v>2.2247317381648579</c:v>
                </c:pt>
                <c:pt idx="13">
                  <c:v>2.1421658939552608</c:v>
                </c:pt>
                <c:pt idx="14">
                  <c:v>2.0581688106823681</c:v>
                </c:pt>
                <c:pt idx="15">
                  <c:v>1.9725892340420763</c:v>
                </c:pt>
                <c:pt idx="16">
                  <c:v>1.8854836351499766</c:v>
                </c:pt>
                <c:pt idx="17">
                  <c:v>1.7971981394625376</c:v>
                </c:pt>
              </c:numCache>
            </c:numRef>
          </c:yVal>
          <c:smooth val="1"/>
          <c:extLst>
            <c:ext xmlns:c16="http://schemas.microsoft.com/office/drawing/2014/chart" uri="{C3380CC4-5D6E-409C-BE32-E72D297353CC}">
              <c16:uniqueId val="{00000002-BD72-4868-BF35-5563475A83BD}"/>
            </c:ext>
          </c:extLst>
        </c:ser>
        <c:ser>
          <c:idx val="6"/>
          <c:order val="2"/>
          <c:tx>
            <c:strRef>
              <c:f>Mendez2001Model!$F$14</c:f>
              <c:strCache>
                <c:ptCount val="1"/>
                <c:pt idx="0">
                  <c:v>40</c:v>
                </c:pt>
              </c:strCache>
            </c:strRef>
          </c:tx>
          <c:spPr>
            <a:ln w="12700">
              <a:solidFill>
                <a:schemeClr val="bg1">
                  <a:lumMod val="50000"/>
                </a:schemeClr>
              </a:solidFill>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Mendez2001Model!$F$16:$F$33</c:f>
              <c:numCache>
                <c:formatCode>General</c:formatCode>
                <c:ptCount val="18"/>
                <c:pt idx="0">
                  <c:v>3.5076303107572127</c:v>
                </c:pt>
                <c:pt idx="1">
                  <c:v>2.5659310689097135</c:v>
                </c:pt>
                <c:pt idx="2">
                  <c:v>1.9634595999325692</c:v>
                </c:pt>
                <c:pt idx="3">
                  <c:v>1.5716628689528542</c:v>
                </c:pt>
                <c:pt idx="4">
                  <c:v>1.4301129003270427</c:v>
                </c:pt>
                <c:pt idx="5">
                  <c:v>1.3160760870826751</c:v>
                </c:pt>
                <c:pt idx="6">
                  <c:v>1.2248855411796356</c:v>
                </c:pt>
                <c:pt idx="7">
                  <c:v>1.152968733757131</c:v>
                </c:pt>
                <c:pt idx="8">
                  <c:v>1.0976122931251127</c:v>
                </c:pt>
                <c:pt idx="9">
                  <c:v>1.0567868523654254</c:v>
                </c:pt>
                <c:pt idx="10">
                  <c:v>1.0290149665751414</c:v>
                </c:pt>
                <c:pt idx="11">
                  <c:v>1.0132680635973808</c:v>
                </c:pt>
                <c:pt idx="12">
                  <c:v>1.0088790854624332</c:v>
                </c:pt>
                <c:pt idx="13">
                  <c:v>1.0088790854624332</c:v>
                </c:pt>
                <c:pt idx="14">
                  <c:v>1.0088790854624332</c:v>
                </c:pt>
                <c:pt idx="15">
                  <c:v>1.0088790854624332</c:v>
                </c:pt>
                <c:pt idx="16">
                  <c:v>1.0088790854624332</c:v>
                </c:pt>
                <c:pt idx="17">
                  <c:v>1.0088790854624332</c:v>
                </c:pt>
              </c:numCache>
            </c:numRef>
          </c:yVal>
          <c:smooth val="1"/>
          <c:extLst>
            <c:ext xmlns:c16="http://schemas.microsoft.com/office/drawing/2014/chart" uri="{C3380CC4-5D6E-409C-BE32-E72D297353CC}">
              <c16:uniqueId val="{00000003-BD72-4868-BF35-5563475A83BD}"/>
            </c:ext>
          </c:extLst>
        </c:ser>
        <c:ser>
          <c:idx val="4"/>
          <c:order val="3"/>
          <c:tx>
            <c:strRef>
              <c:f>Mendez2001Model!$I$14</c:f>
              <c:strCache>
                <c:ptCount val="1"/>
                <c:pt idx="0">
                  <c:v>50</c:v>
                </c:pt>
              </c:strCache>
            </c:strRef>
          </c:tx>
          <c:spPr>
            <a:ln w="12700">
              <a:solidFill>
                <a:schemeClr val="bg1">
                  <a:lumMod val="50000"/>
                </a:schemeClr>
              </a:solidFill>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Mendez2001Model!$I$16:$I$33</c:f>
              <c:numCache>
                <c:formatCode>General</c:formatCode>
                <c:ptCount val="18"/>
                <c:pt idx="0">
                  <c:v>#N/A</c:v>
                </c:pt>
                <c:pt idx="1">
                  <c:v>#N/A</c:v>
                </c:pt>
                <c:pt idx="2">
                  <c:v>3.133456874640983</c:v>
                </c:pt>
                <c:pt idx="3">
                  <c:v>2.3968596364030494</c:v>
                </c:pt>
                <c:pt idx="4">
                  <c:v>2.1318953039384678</c:v>
                </c:pt>
                <c:pt idx="5">
                  <c:v>1.9176283333125497</c:v>
                </c:pt>
                <c:pt idx="6">
                  <c:v>1.7443638670605395</c:v>
                </c:pt>
                <c:pt idx="7">
                  <c:v>1.6046527597568034</c:v>
                </c:pt>
                <c:pt idx="8">
                  <c:v>1.4927623311454798</c:v>
                </c:pt>
                <c:pt idx="9">
                  <c:v>1.4042830261343031</c:v>
                </c:pt>
                <c:pt idx="10">
                  <c:v>1.3358326035374151</c:v>
                </c:pt>
                <c:pt idx="11">
                  <c:v>1.2848287849460012</c:v>
                </c:pt>
                <c:pt idx="12">
                  <c:v>1.2493068194994386</c:v>
                </c:pt>
                <c:pt idx="13">
                  <c:v>1.2277608017398249</c:v>
                </c:pt>
                <c:pt idx="14">
                  <c:v>1.2189872982814853</c:v>
                </c:pt>
                <c:pt idx="15">
                  <c:v>1.2189872982814853</c:v>
                </c:pt>
                <c:pt idx="16">
                  <c:v>1.2189872982814853</c:v>
                </c:pt>
                <c:pt idx="17">
                  <c:v>1.2189872982814853</c:v>
                </c:pt>
              </c:numCache>
            </c:numRef>
          </c:yVal>
          <c:smooth val="1"/>
          <c:extLst>
            <c:ext xmlns:c16="http://schemas.microsoft.com/office/drawing/2014/chart" uri="{C3380CC4-5D6E-409C-BE32-E72D297353CC}">
              <c16:uniqueId val="{00000004-BD72-4868-BF35-5563475A83BD}"/>
            </c:ext>
          </c:extLst>
        </c:ser>
        <c:ser>
          <c:idx val="1"/>
          <c:order val="4"/>
          <c:tx>
            <c:strRef>
              <c:f>Mendez2001Model!$L$14</c:f>
              <c:strCache>
                <c:ptCount val="1"/>
                <c:pt idx="0">
                  <c:v>60</c:v>
                </c:pt>
              </c:strCache>
            </c:strRef>
          </c:tx>
          <c:spPr>
            <a:ln w="12700">
              <a:solidFill>
                <a:schemeClr val="bg1">
                  <a:lumMod val="50000"/>
                </a:schemeClr>
              </a:solidFill>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Mendez2001Model!$L$16:$L$33</c:f>
              <c:numCache>
                <c:formatCode>General</c:formatCode>
                <c:ptCount val="18"/>
                <c:pt idx="0">
                  <c:v>#N/A</c:v>
                </c:pt>
                <c:pt idx="1">
                  <c:v>#N/A</c:v>
                </c:pt>
                <c:pt idx="2">
                  <c:v>#N/A</c:v>
                </c:pt>
                <c:pt idx="3">
                  <c:v>#N/A</c:v>
                </c:pt>
                <c:pt idx="4">
                  <c:v>#N/A</c:v>
                </c:pt>
                <c:pt idx="5">
                  <c:v>2.7908697175956494</c:v>
                </c:pt>
                <c:pt idx="6">
                  <c:v>2.4810474979136812</c:v>
                </c:pt>
                <c:pt idx="7">
                  <c:v>2.2302931838325577</c:v>
                </c:pt>
                <c:pt idx="8">
                  <c:v>2.0272499223413423</c:v>
                </c:pt>
                <c:pt idx="9">
                  <c:v>1.8631675790974225</c:v>
                </c:pt>
                <c:pt idx="10">
                  <c:v>1.7312773345749033</c:v>
                </c:pt>
                <c:pt idx="11">
                  <c:v>1.6263212066985941</c:v>
                </c:pt>
                <c:pt idx="12">
                  <c:v>1.544189958251041</c:v>
                </c:pt>
                <c:pt idx="13">
                  <c:v>1.4816332545327793</c:v>
                </c:pt>
                <c:pt idx="14">
                  <c:v>1.4360123463404322</c:v>
                </c:pt>
                <c:pt idx="15">
                  <c:v>1.4050697040989115</c:v>
                </c:pt>
                <c:pt idx="16">
                  <c:v>1.3866945785581788</c:v>
                </c:pt>
                <c:pt idx="17">
                  <c:v>1.3786731317656871</c:v>
                </c:pt>
              </c:numCache>
            </c:numRef>
          </c:yVal>
          <c:smooth val="1"/>
          <c:extLst>
            <c:ext xmlns:c16="http://schemas.microsoft.com/office/drawing/2014/chart" uri="{C3380CC4-5D6E-409C-BE32-E72D297353CC}">
              <c16:uniqueId val="{00000005-BD72-4868-BF35-5563475A83BD}"/>
            </c:ext>
          </c:extLst>
        </c:ser>
        <c:ser>
          <c:idx val="3"/>
          <c:order val="5"/>
          <c:tx>
            <c:strRef>
              <c:f>Mendez2001Model!$O$15</c:f>
              <c:strCache>
                <c:ptCount val="1"/>
                <c:pt idx="0">
                  <c:v>FS RR</c:v>
                </c:pt>
              </c:strCache>
            </c:strRef>
          </c:tx>
          <c:spPr>
            <a:ln w="12700">
              <a:solidFill>
                <a:schemeClr val="bg1">
                  <a:lumMod val="50000"/>
                </a:schemeClr>
              </a:solidFill>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Mendez2001Model!$O$16:$O$33</c:f>
              <c:numCache>
                <c:formatCode>General</c:formatCode>
                <c:ptCount val="18"/>
                <c:pt idx="0">
                  <c:v>#N/A</c:v>
                </c:pt>
                <c:pt idx="1">
                  <c:v>#N/A</c:v>
                </c:pt>
                <c:pt idx="2">
                  <c:v>#N/A</c:v>
                </c:pt>
                <c:pt idx="3">
                  <c:v>#N/A</c:v>
                </c:pt>
                <c:pt idx="4">
                  <c:v>#N/A</c:v>
                </c:pt>
                <c:pt idx="5">
                  <c:v>#N/A</c:v>
                </c:pt>
                <c:pt idx="6">
                  <c:v>#N/A</c:v>
                </c:pt>
                <c:pt idx="7">
                  <c:v>#N/A</c:v>
                </c:pt>
                <c:pt idx="8">
                  <c:v>#N/A</c:v>
                </c:pt>
                <c:pt idx="9">
                  <c:v>2.4669823434794749</c:v>
                </c:pt>
                <c:pt idx="10">
                  <c:v>2.2390329870827563</c:v>
                </c:pt>
                <c:pt idx="11">
                  <c:v>2.0540630408231144</c:v>
                </c:pt>
                <c:pt idx="12">
                  <c:v>1.9043866610828672</c:v>
                </c:pt>
                <c:pt idx="13">
                  <c:v>1.7839480619537984</c:v>
                </c:pt>
                <c:pt idx="14">
                  <c:v>1.6878983208361962</c:v>
                </c:pt>
                <c:pt idx="15">
                  <c:v>1.6122495886664474</c:v>
                </c:pt>
                <c:pt idx="16">
                  <c:v>1.5535785872108625</c:v>
                </c:pt>
                <c:pt idx="17">
                  <c:v>1.508763523495561</c:v>
                </c:pt>
              </c:numCache>
            </c:numRef>
          </c:yVal>
          <c:smooth val="1"/>
          <c:extLst>
            <c:ext xmlns:c16="http://schemas.microsoft.com/office/drawing/2014/chart" uri="{C3380CC4-5D6E-409C-BE32-E72D297353CC}">
              <c16:uniqueId val="{00000006-BD72-4868-BF35-5563475A83BD}"/>
            </c:ext>
          </c:extLst>
        </c:ser>
        <c:ser>
          <c:idx val="5"/>
          <c:order val="6"/>
          <c:spPr>
            <a:ln w="12700">
              <a:solidFill>
                <a:schemeClr val="bg1">
                  <a:lumMod val="50000"/>
                </a:schemeClr>
              </a:solidFill>
              <a:prstDash val="dash"/>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Mendez2001Model!$G$16:$G$33</c:f>
              <c:numCache>
                <c:formatCode>General</c:formatCode>
                <c:ptCount val="18"/>
                <c:pt idx="0">
                  <c:v>3.5076303107572127</c:v>
                </c:pt>
                <c:pt idx="1">
                  <c:v>2.4402798949375173</c:v>
                </c:pt>
                <c:pt idx="2">
                  <c:v>1.8250952951946953</c:v>
                </c:pt>
                <c:pt idx="3">
                  <c:v>1.5078215863560678</c:v>
                </c:pt>
                <c:pt idx="4">
                  <c:v>1.405314991823559</c:v>
                </c:pt>
                <c:pt idx="5">
                  <c:v>1.3292135592978096</c:v>
                </c:pt>
                <c:pt idx="6">
                  <c:v>1.2703694139914929</c:v>
                </c:pt>
                <c:pt idx="7">
                  <c:v>1.2244472982290076</c:v>
                </c:pt>
                <c:pt idx="8">
                  <c:v>1.1882786357220445</c:v>
                </c:pt>
                <c:pt idx="9">
                  <c:v>1.1595269290700916</c:v>
                </c:pt>
                <c:pt idx="10">
                  <c:v>1.1364536095891264</c:v>
                </c:pt>
                <c:pt idx="11">
                  <c:v>1.1177529458987598</c:v>
                </c:pt>
                <c:pt idx="12">
                  <c:v>1.1024348626002203</c:v>
                </c:pt>
                <c:pt idx="13">
                  <c:v>1.0897413501734481</c:v>
                </c:pt>
                <c:pt idx="14">
                  <c:v>1.0790867345654607</c:v>
                </c:pt>
                <c:pt idx="15">
                  <c:v>1.0700151627042076</c:v>
                </c:pt>
                <c:pt idx="16">
                  <c:v>1.0621707092304593</c:v>
                </c:pt>
                <c:pt idx="17">
                  <c:v>1.0552767980007416</c:v>
                </c:pt>
              </c:numCache>
            </c:numRef>
          </c:yVal>
          <c:smooth val="1"/>
          <c:extLst>
            <c:ext xmlns:c16="http://schemas.microsoft.com/office/drawing/2014/chart" uri="{C3380CC4-5D6E-409C-BE32-E72D297353CC}">
              <c16:uniqueId val="{00000007-BD72-4868-BF35-5563475A83BD}"/>
            </c:ext>
          </c:extLst>
        </c:ser>
        <c:ser>
          <c:idx val="8"/>
          <c:order val="7"/>
          <c:spPr>
            <a:ln w="12700">
              <a:solidFill>
                <a:schemeClr val="bg1">
                  <a:lumMod val="50000"/>
                </a:schemeClr>
              </a:solidFill>
              <a:prstDash val="dash"/>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Mendez2001Model!$J$16:$J$33</c:f>
              <c:numCache>
                <c:formatCode>General</c:formatCode>
                <c:ptCount val="18"/>
                <c:pt idx="0">
                  <c:v>#N/A</c:v>
                </c:pt>
                <c:pt idx="1">
                  <c:v>#N/A</c:v>
                </c:pt>
                <c:pt idx="2">
                  <c:v>3.133456874640983</c:v>
                </c:pt>
                <c:pt idx="3">
                  <c:v>2.3130791810499804</c:v>
                </c:pt>
                <c:pt idx="4">
                  <c:v>2.0480268894236997</c:v>
                </c:pt>
                <c:pt idx="5">
                  <c:v>1.8512506802540962</c:v>
                </c:pt>
                <c:pt idx="6">
                  <c:v>1.6990968053413682</c:v>
                </c:pt>
                <c:pt idx="7">
                  <c:v>1.5803555470380894</c:v>
                </c:pt>
                <c:pt idx="8">
                  <c:v>1.4868338870293001</c:v>
                </c:pt>
                <c:pt idx="9">
                  <c:v>1.4124903214175297</c:v>
                </c:pt>
                <c:pt idx="10">
                  <c:v>1.3528294163631174</c:v>
                </c:pt>
                <c:pt idx="11">
                  <c:v>1.3044749296233196</c:v>
                </c:pt>
                <c:pt idx="12">
                  <c:v>1.2648668136760808</c:v>
                </c:pt>
                <c:pt idx="13">
                  <c:v>1.2320450759835304</c:v>
                </c:pt>
                <c:pt idx="14">
                  <c:v>1.2044953334896602</c:v>
                </c:pt>
                <c:pt idx="15">
                  <c:v>1.1810388825028402</c:v>
                </c:pt>
                <c:pt idx="16">
                  <c:v>1.1607554033837157</c:v>
                </c:pt>
                <c:pt idx="17">
                  <c:v>1.1429297505265688</c:v>
                </c:pt>
              </c:numCache>
            </c:numRef>
          </c:yVal>
          <c:smooth val="1"/>
          <c:extLst>
            <c:ext xmlns:c16="http://schemas.microsoft.com/office/drawing/2014/chart" uri="{C3380CC4-5D6E-409C-BE32-E72D297353CC}">
              <c16:uniqueId val="{00000008-BD72-4868-BF35-5563475A83BD}"/>
            </c:ext>
          </c:extLst>
        </c:ser>
        <c:ser>
          <c:idx val="9"/>
          <c:order val="8"/>
          <c:spPr>
            <a:ln w="12700">
              <a:solidFill>
                <a:schemeClr val="bg1">
                  <a:lumMod val="50000"/>
                </a:schemeClr>
              </a:solidFill>
              <a:prstDash val="dash"/>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Mendez2001Model!$M$16:$M$33</c:f>
              <c:numCache>
                <c:formatCode>General</c:formatCode>
                <c:ptCount val="18"/>
                <c:pt idx="0">
                  <c:v>#N/A</c:v>
                </c:pt>
                <c:pt idx="1">
                  <c:v>#N/A</c:v>
                </c:pt>
                <c:pt idx="2">
                  <c:v>#N/A</c:v>
                </c:pt>
                <c:pt idx="3">
                  <c:v>#N/A</c:v>
                </c:pt>
                <c:pt idx="4">
                  <c:v>#N/A</c:v>
                </c:pt>
                <c:pt idx="5">
                  <c:v>2.7908697175956494</c:v>
                </c:pt>
                <c:pt idx="6">
                  <c:v>2.4707668697310177</c:v>
                </c:pt>
                <c:pt idx="7">
                  <c:v>2.2209578197563742</c:v>
                </c:pt>
                <c:pt idx="8">
                  <c:v>2.0242060135798163</c:v>
                </c:pt>
                <c:pt idx="9">
                  <c:v>1.8678012747166852</c:v>
                </c:pt>
                <c:pt idx="10">
                  <c:v>1.7422860643741767</c:v>
                </c:pt>
                <c:pt idx="11">
                  <c:v>1.6405574102645137</c:v>
                </c:pt>
                <c:pt idx="12">
                  <c:v>1.5572294587382327</c:v>
                </c:pt>
                <c:pt idx="13">
                  <c:v>1.4881787578390444</c:v>
                </c:pt>
                <c:pt idx="14">
                  <c:v>1.430219333307245</c:v>
                </c:pt>
                <c:pt idx="15">
                  <c:v>1.3808714164961553</c:v>
                </c:pt>
                <c:pt idx="16">
                  <c:v>1.3381988297193896</c:v>
                </c:pt>
                <c:pt idx="17">
                  <c:v>1.3006970424800444</c:v>
                </c:pt>
              </c:numCache>
            </c:numRef>
          </c:yVal>
          <c:smooth val="1"/>
          <c:extLst>
            <c:ext xmlns:c16="http://schemas.microsoft.com/office/drawing/2014/chart" uri="{C3380CC4-5D6E-409C-BE32-E72D297353CC}">
              <c16:uniqueId val="{00000009-BD72-4868-BF35-5563475A83BD}"/>
            </c:ext>
          </c:extLst>
        </c:ser>
        <c:ser>
          <c:idx val="7"/>
          <c:order val="9"/>
          <c:spPr>
            <a:ln w="12700">
              <a:solidFill>
                <a:schemeClr val="bg1">
                  <a:lumMod val="50000"/>
                </a:schemeClr>
              </a:solidFill>
              <a:prstDash val="dash"/>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Mendez2001Model!$P$16:$P$33</c:f>
              <c:numCache>
                <c:formatCode>General</c:formatCode>
                <c:ptCount val="18"/>
                <c:pt idx="0">
                  <c:v>#N/A</c:v>
                </c:pt>
                <c:pt idx="1">
                  <c:v>#N/A</c:v>
                </c:pt>
                <c:pt idx="2">
                  <c:v>#N/A</c:v>
                </c:pt>
                <c:pt idx="3">
                  <c:v>#N/A</c:v>
                </c:pt>
                <c:pt idx="4">
                  <c:v>#N/A</c:v>
                </c:pt>
                <c:pt idx="5">
                  <c:v>#N/A</c:v>
                </c:pt>
                <c:pt idx="6">
                  <c:v>#N/A</c:v>
                </c:pt>
                <c:pt idx="7">
                  <c:v>#N/A</c:v>
                </c:pt>
                <c:pt idx="8">
                  <c:v>#N/A</c:v>
                </c:pt>
                <c:pt idx="9">
                  <c:v>2.4669823434794749</c:v>
                </c:pt>
                <c:pt idx="10">
                  <c:v>2.2548040455498191</c:v>
                </c:pt>
                <c:pt idx="11">
                  <c:v>2.0828359420764433</c:v>
                </c:pt>
                <c:pt idx="12">
                  <c:v>1.9419734691015371</c:v>
                </c:pt>
                <c:pt idx="13">
                  <c:v>1.8252461007797263</c:v>
                </c:pt>
                <c:pt idx="14">
                  <c:v>1.7272680787329855</c:v>
                </c:pt>
                <c:pt idx="15">
                  <c:v>1.6438474561106038</c:v>
                </c:pt>
                <c:pt idx="16">
                  <c:v>1.5717112042105956</c:v>
                </c:pt>
                <c:pt idx="17">
                  <c:v>1.5083159761418146</c:v>
                </c:pt>
              </c:numCache>
            </c:numRef>
          </c:yVal>
          <c:smooth val="1"/>
          <c:extLst>
            <c:ext xmlns:c16="http://schemas.microsoft.com/office/drawing/2014/chart" uri="{C3380CC4-5D6E-409C-BE32-E72D297353CC}">
              <c16:uniqueId val="{0000000A-BD72-4868-BF35-5563475A83BD}"/>
            </c:ext>
          </c:extLst>
        </c:ser>
        <c:dLbls>
          <c:showLegendKey val="0"/>
          <c:showVal val="0"/>
          <c:showCatName val="0"/>
          <c:showSerName val="0"/>
          <c:showPercent val="0"/>
          <c:showBubbleSize val="0"/>
        </c:dLbls>
        <c:axId val="659889240"/>
        <c:axId val="659884144"/>
      </c:scatterChart>
      <c:valAx>
        <c:axId val="659889240"/>
        <c:scaling>
          <c:orientation val="minMax"/>
          <c:max val="80"/>
          <c:min val="40"/>
        </c:scaling>
        <c:delete val="0"/>
        <c:axPos val="b"/>
        <c:title>
          <c:tx>
            <c:rich>
              <a:bodyPr/>
              <a:lstStyle/>
              <a:p>
                <a:pPr>
                  <a:defRPr b="0"/>
                </a:pPr>
                <a:r>
                  <a:rPr lang="en-US" b="0"/>
                  <a:t>Age</a:t>
                </a:r>
              </a:p>
            </c:rich>
          </c:tx>
          <c:layout/>
          <c:overlay val="0"/>
        </c:title>
        <c:numFmt formatCode="General" sourceLinked="1"/>
        <c:majorTickMark val="in"/>
        <c:minorTickMark val="in"/>
        <c:tickLblPos val="nextTo"/>
        <c:spPr>
          <a:ln w="25400"/>
        </c:spPr>
        <c:crossAx val="659884144"/>
        <c:crosses val="autoZero"/>
        <c:crossBetween val="midCat"/>
        <c:majorUnit val="10"/>
        <c:minorUnit val="5"/>
      </c:valAx>
      <c:valAx>
        <c:axId val="659884144"/>
        <c:scaling>
          <c:orientation val="minMax"/>
          <c:max val="4"/>
        </c:scaling>
        <c:delete val="0"/>
        <c:axPos val="l"/>
        <c:title>
          <c:tx>
            <c:rich>
              <a:bodyPr rot="-5400000" vert="horz"/>
              <a:lstStyle/>
              <a:p>
                <a:pPr>
                  <a:defRPr b="0"/>
                </a:pPr>
                <a:r>
                  <a:rPr lang="en-US" b="0"/>
                  <a:t>Relative Risk</a:t>
                </a:r>
              </a:p>
            </c:rich>
          </c:tx>
          <c:layout/>
          <c:overlay val="0"/>
        </c:title>
        <c:numFmt formatCode="General" sourceLinked="1"/>
        <c:majorTickMark val="in"/>
        <c:minorTickMark val="none"/>
        <c:tickLblPos val="nextTo"/>
        <c:spPr>
          <a:ln w="25400"/>
        </c:spPr>
        <c:crossAx val="659889240"/>
        <c:crosses val="autoZero"/>
        <c:crossBetween val="midCat"/>
      </c:valAx>
    </c:plotArea>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sz="1000" b="1"/>
              <a:t>Women</a:t>
            </a:r>
          </a:p>
        </c:rich>
      </c:tx>
      <c:layout>
        <c:manualLayout>
          <c:xMode val="edge"/>
          <c:yMode val="edge"/>
          <c:x val="0.4588711053568188"/>
          <c:y val="0"/>
        </c:manualLayout>
      </c:layout>
      <c:overlay val="1"/>
    </c:title>
    <c:autoTitleDeleted val="0"/>
    <c:plotArea>
      <c:layout>
        <c:manualLayout>
          <c:layoutTarget val="inner"/>
          <c:xMode val="edge"/>
          <c:yMode val="edge"/>
          <c:x val="0.17102089511538329"/>
          <c:y val="4.3179587831207067E-2"/>
          <c:w val="0.75729079319630499"/>
          <c:h val="0.79992897398893681"/>
        </c:manualLayout>
      </c:layout>
      <c:scatterChart>
        <c:scatterStyle val="smoothMarker"/>
        <c:varyColors val="0"/>
        <c:ser>
          <c:idx val="2"/>
          <c:order val="0"/>
          <c:tx>
            <c:v>Never-Smokers</c:v>
          </c:tx>
          <c:spPr>
            <a:ln w="19050">
              <a:solidFill>
                <a:srgbClr val="00B050"/>
              </a:solidFill>
            </a:ln>
          </c:spPr>
          <c:marker>
            <c:symbol val="none"/>
          </c:marker>
          <c:xVal>
            <c:numLit>
              <c:formatCode>General</c:formatCode>
              <c:ptCount val="2"/>
              <c:pt idx="0">
                <c:v>40</c:v>
              </c:pt>
              <c:pt idx="1">
                <c:v>90</c:v>
              </c:pt>
            </c:numLit>
          </c:xVal>
          <c:yVal>
            <c:numLit>
              <c:formatCode>General</c:formatCode>
              <c:ptCount val="2"/>
              <c:pt idx="0">
                <c:v>1</c:v>
              </c:pt>
              <c:pt idx="1">
                <c:v>1</c:v>
              </c:pt>
            </c:numLit>
          </c:yVal>
          <c:smooth val="1"/>
          <c:extLst>
            <c:ext xmlns:c16="http://schemas.microsoft.com/office/drawing/2014/chart" uri="{C3380CC4-5D6E-409C-BE32-E72D297353CC}">
              <c16:uniqueId val="{00000000-6A5C-4F92-BC77-87B6E6630A8B}"/>
            </c:ext>
          </c:extLst>
        </c:ser>
        <c:ser>
          <c:idx val="0"/>
          <c:order val="1"/>
          <c:tx>
            <c:v>Smokers</c:v>
          </c:tx>
          <c:spPr>
            <a:ln w="25400">
              <a:solidFill>
                <a:srgbClr val="C00000"/>
              </a:solidFill>
            </a:ln>
          </c:spPr>
          <c:marker>
            <c:symbol val="none"/>
          </c:marker>
          <c:dLbls>
            <c:dLbl>
              <c:idx val="0"/>
              <c:layout>
                <c:manualLayout>
                  <c:x val="-9.4599249877207001E-3"/>
                  <c:y val="-3.5407176959096225E-2"/>
                </c:manualLayout>
              </c:layout>
              <c:dLblPos val="r"/>
              <c:showLegendKey val="0"/>
              <c:showVal val="0"/>
              <c:showCatName val="0"/>
              <c:showSerName val="1"/>
              <c:showPercent val="0"/>
              <c:showBubbleSize val="0"/>
              <c:extLst>
                <c:ext xmlns:c15="http://schemas.microsoft.com/office/drawing/2012/chart" uri="{CE6537A1-D6FC-4f65-9D91-7224C49458BB}">
                  <c15:layout/>
                </c:ext>
                <c:ext xmlns:c16="http://schemas.microsoft.com/office/drawing/2014/chart" uri="{C3380CC4-5D6E-409C-BE32-E72D297353CC}">
                  <c16:uniqueId val="{00000001-6A5C-4F92-BC77-87B6E6630A8B}"/>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Mendez2001Model!$V$16:$V$33</c:f>
              <c:numCache>
                <c:formatCode>General</c:formatCode>
                <c:ptCount val="18"/>
                <c:pt idx="0">
                  <c:v>2.3856346195637652</c:v>
                </c:pt>
                <c:pt idx="1">
                  <c:v>2.3376357978415854</c:v>
                </c:pt>
                <c:pt idx="2">
                  <c:v>2.2901525920371344</c:v>
                </c:pt>
                <c:pt idx="3">
                  <c:v>2.2429290020912807</c:v>
                </c:pt>
                <c:pt idx="4">
                  <c:v>2.2193006008031855</c:v>
                </c:pt>
                <c:pt idx="5">
                  <c:v>2.1955787632011927</c:v>
                </c:pt>
                <c:pt idx="6">
                  <c:v>2.1716838734261286</c:v>
                </c:pt>
                <c:pt idx="7">
                  <c:v>2.1475183241832885</c:v>
                </c:pt>
                <c:pt idx="8">
                  <c:v>2.1229628569841692</c:v>
                </c:pt>
                <c:pt idx="9">
                  <c:v>2.0978724711145307</c:v>
                </c:pt>
                <c:pt idx="10">
                  <c:v>2.0720720513276434</c:v>
                </c:pt>
                <c:pt idx="11">
                  <c:v>2.0453520246796413</c:v>
                </c:pt>
                <c:pt idx="12">
                  <c:v>2.0174646023561564</c:v>
                </c:pt>
                <c:pt idx="13">
                  <c:v>1.988121516701967</c:v>
                </c:pt>
                <c:pt idx="14">
                  <c:v>1.9569946407354855</c:v>
                </c:pt>
                <c:pt idx="15">
                  <c:v>1.9237214596440264</c:v>
                </c:pt>
                <c:pt idx="16">
                  <c:v>1.8879179655423797</c:v>
                </c:pt>
                <c:pt idx="17">
                  <c:v>1.8492019622007643</c:v>
                </c:pt>
              </c:numCache>
            </c:numRef>
          </c:yVal>
          <c:smooth val="1"/>
          <c:extLst>
            <c:ext xmlns:c16="http://schemas.microsoft.com/office/drawing/2014/chart" uri="{C3380CC4-5D6E-409C-BE32-E72D297353CC}">
              <c16:uniqueId val="{00000002-6A5C-4F92-BC77-87B6E6630A8B}"/>
            </c:ext>
          </c:extLst>
        </c:ser>
        <c:ser>
          <c:idx val="6"/>
          <c:order val="2"/>
          <c:tx>
            <c:strRef>
              <c:f>Mendez2001Model!$X$14</c:f>
              <c:strCache>
                <c:ptCount val="1"/>
                <c:pt idx="0">
                  <c:v>40</c:v>
                </c:pt>
              </c:strCache>
            </c:strRef>
          </c:tx>
          <c:spPr>
            <a:ln w="12700">
              <a:solidFill>
                <a:schemeClr val="bg1">
                  <a:lumMod val="50000"/>
                </a:schemeClr>
              </a:solidFill>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Mendez2001Model!$X$16:$X$33</c:f>
              <c:numCache>
                <c:formatCode>General</c:formatCode>
                <c:ptCount val="18"/>
                <c:pt idx="0">
                  <c:v>2.3856346195637652</c:v>
                </c:pt>
                <c:pt idx="1">
                  <c:v>1.845880309082979</c:v>
                </c:pt>
                <c:pt idx="2">
                  <c:v>1.4940210952037736</c:v>
                </c:pt>
                <c:pt idx="3">
                  <c:v>1.2649438699123243</c:v>
                </c:pt>
                <c:pt idx="4">
                  <c:v>1.1837676906746259</c:v>
                </c:pt>
                <c:pt idx="5">
                  <c:v>1.1203518407070139</c:v>
                </c:pt>
                <c:pt idx="6">
                  <c:v>1.0723450762293041</c:v>
                </c:pt>
                <c:pt idx="7">
                  <c:v>1.0380169409924624</c:v>
                </c:pt>
                <c:pt idx="8">
                  <c:v>1.0161510340077238</c:v>
                </c:pt>
                <c:pt idx="9">
                  <c:v>1.0059686202121447</c:v>
                </c:pt>
                <c:pt idx="10">
                  <c:v>1.0059686202121447</c:v>
                </c:pt>
                <c:pt idx="11">
                  <c:v>1.0059686202121447</c:v>
                </c:pt>
                <c:pt idx="12">
                  <c:v>1.0059686202121447</c:v>
                </c:pt>
                <c:pt idx="13">
                  <c:v>1.0059686202121447</c:v>
                </c:pt>
                <c:pt idx="14">
                  <c:v>1.0059686202121447</c:v>
                </c:pt>
                <c:pt idx="15">
                  <c:v>1.0059686202121447</c:v>
                </c:pt>
                <c:pt idx="16">
                  <c:v>1.0059686202121447</c:v>
                </c:pt>
                <c:pt idx="17">
                  <c:v>1.0059686202121447</c:v>
                </c:pt>
              </c:numCache>
            </c:numRef>
          </c:yVal>
          <c:smooth val="1"/>
          <c:extLst>
            <c:ext xmlns:c16="http://schemas.microsoft.com/office/drawing/2014/chart" uri="{C3380CC4-5D6E-409C-BE32-E72D297353CC}">
              <c16:uniqueId val="{00000003-6A5C-4F92-BC77-87B6E6630A8B}"/>
            </c:ext>
          </c:extLst>
        </c:ser>
        <c:ser>
          <c:idx val="4"/>
          <c:order val="3"/>
          <c:tx>
            <c:strRef>
              <c:f>Mendez2001Model!$AA$14</c:f>
              <c:strCache>
                <c:ptCount val="1"/>
                <c:pt idx="0">
                  <c:v>50</c:v>
                </c:pt>
              </c:strCache>
            </c:strRef>
          </c:tx>
          <c:spPr>
            <a:ln w="12700">
              <a:solidFill>
                <a:schemeClr val="bg1">
                  <a:lumMod val="50000"/>
                </a:schemeClr>
              </a:solidFill>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Mendez2001Model!$AA$16:$AA$33</c:f>
              <c:numCache>
                <c:formatCode>General</c:formatCode>
                <c:ptCount val="18"/>
                <c:pt idx="0">
                  <c:v>#N/A</c:v>
                </c:pt>
                <c:pt idx="1">
                  <c:v>#N/A</c:v>
                </c:pt>
                <c:pt idx="2">
                  <c:v>2.2901525920371344</c:v>
                </c:pt>
                <c:pt idx="3">
                  <c:v>1.8533192098858946</c:v>
                </c:pt>
                <c:pt idx="4">
                  <c:v>1.6955787606363115</c:v>
                </c:pt>
                <c:pt idx="5">
                  <c:v>1.5687993817337629</c:v>
                </c:pt>
                <c:pt idx="6">
                  <c:v>1.4678981374192119</c:v>
                </c:pt>
                <c:pt idx="7">
                  <c:v>1.3889885177230346</c:v>
                </c:pt>
                <c:pt idx="8">
                  <c:v>1.3291289699950763</c:v>
                </c:pt>
                <c:pt idx="9">
                  <c:v>1.2861360275302225</c:v>
                </c:pt>
                <c:pt idx="10">
                  <c:v>1.258444582711292</c:v>
                </c:pt>
                <c:pt idx="11">
                  <c:v>1.2450013631428896</c:v>
                </c:pt>
                <c:pt idx="12">
                  <c:v>1.2450013631428896</c:v>
                </c:pt>
                <c:pt idx="13">
                  <c:v>1.2450013631428896</c:v>
                </c:pt>
                <c:pt idx="14">
                  <c:v>1.2450013631428896</c:v>
                </c:pt>
                <c:pt idx="15">
                  <c:v>1.2450013631428896</c:v>
                </c:pt>
                <c:pt idx="16">
                  <c:v>1.2450013631428896</c:v>
                </c:pt>
                <c:pt idx="17">
                  <c:v>1.2450013631428896</c:v>
                </c:pt>
              </c:numCache>
            </c:numRef>
          </c:yVal>
          <c:smooth val="1"/>
          <c:extLst>
            <c:ext xmlns:c16="http://schemas.microsoft.com/office/drawing/2014/chart" uri="{C3380CC4-5D6E-409C-BE32-E72D297353CC}">
              <c16:uniqueId val="{00000004-6A5C-4F92-BC77-87B6E6630A8B}"/>
            </c:ext>
          </c:extLst>
        </c:ser>
        <c:ser>
          <c:idx val="1"/>
          <c:order val="4"/>
          <c:tx>
            <c:strRef>
              <c:f>Mendez2001Model!$AD$14</c:f>
              <c:strCache>
                <c:ptCount val="1"/>
                <c:pt idx="0">
                  <c:v>60</c:v>
                </c:pt>
              </c:strCache>
            </c:strRef>
          </c:tx>
          <c:spPr>
            <a:ln w="12700">
              <a:solidFill>
                <a:schemeClr val="bg1">
                  <a:lumMod val="50000"/>
                </a:schemeClr>
              </a:solidFill>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Mendez2001Model!$AD$16:$AD$33</c:f>
              <c:numCache>
                <c:formatCode>General</c:formatCode>
                <c:ptCount val="18"/>
                <c:pt idx="0">
                  <c:v>#N/A</c:v>
                </c:pt>
                <c:pt idx="1">
                  <c:v>#N/A</c:v>
                </c:pt>
                <c:pt idx="2">
                  <c:v>#N/A</c:v>
                </c:pt>
                <c:pt idx="3">
                  <c:v>#N/A</c:v>
                </c:pt>
                <c:pt idx="4">
                  <c:v>#N/A</c:v>
                </c:pt>
                <c:pt idx="5">
                  <c:v>2.1955787632011927</c:v>
                </c:pt>
                <c:pt idx="6">
                  <c:v>2.0082353639912958</c:v>
                </c:pt>
                <c:pt idx="7">
                  <c:v>1.8575401161681564</c:v>
                </c:pt>
                <c:pt idx="8">
                  <c:v>1.7374369338832485</c:v>
                </c:pt>
                <c:pt idx="9">
                  <c:v>1.6432762075692429</c:v>
                </c:pt>
                <c:pt idx="10">
                  <c:v>1.57151004637948</c:v>
                </c:pt>
                <c:pt idx="11">
                  <c:v>1.5194605488423922</c:v>
                </c:pt>
                <c:pt idx="12">
                  <c:v>1.4851384155569998</c:v>
                </c:pt>
                <c:pt idx="13">
                  <c:v>1.4670923762875976</c:v>
                </c:pt>
                <c:pt idx="14">
                  <c:v>1.4642703368183896</c:v>
                </c:pt>
                <c:pt idx="15">
                  <c:v>1.4642703368183896</c:v>
                </c:pt>
                <c:pt idx="16">
                  <c:v>1.4642703368183896</c:v>
                </c:pt>
                <c:pt idx="17">
                  <c:v>1.4642703368183896</c:v>
                </c:pt>
              </c:numCache>
            </c:numRef>
          </c:yVal>
          <c:smooth val="1"/>
          <c:extLst>
            <c:ext xmlns:c16="http://schemas.microsoft.com/office/drawing/2014/chart" uri="{C3380CC4-5D6E-409C-BE32-E72D297353CC}">
              <c16:uniqueId val="{00000005-6A5C-4F92-BC77-87B6E6630A8B}"/>
            </c:ext>
          </c:extLst>
        </c:ser>
        <c:ser>
          <c:idx val="3"/>
          <c:order val="5"/>
          <c:tx>
            <c:strRef>
              <c:f>Mendez2001Model!$AG$15</c:f>
              <c:strCache>
                <c:ptCount val="1"/>
                <c:pt idx="0">
                  <c:v>FS RR</c:v>
                </c:pt>
              </c:strCache>
            </c:strRef>
          </c:tx>
          <c:spPr>
            <a:ln w="12700">
              <a:solidFill>
                <a:schemeClr val="bg1">
                  <a:lumMod val="50000"/>
                </a:schemeClr>
              </a:solidFill>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Mendez2001Model!$AG$16:$AG$33</c:f>
              <c:numCache>
                <c:formatCode>General</c:formatCode>
                <c:ptCount val="18"/>
                <c:pt idx="0">
                  <c:v>#N/A</c:v>
                </c:pt>
                <c:pt idx="1">
                  <c:v>#N/A</c:v>
                </c:pt>
                <c:pt idx="2">
                  <c:v>#N/A</c:v>
                </c:pt>
                <c:pt idx="3">
                  <c:v>#N/A</c:v>
                </c:pt>
                <c:pt idx="4">
                  <c:v>#N/A</c:v>
                </c:pt>
                <c:pt idx="5">
                  <c:v>#N/A</c:v>
                </c:pt>
                <c:pt idx="6">
                  <c:v>#N/A</c:v>
                </c:pt>
                <c:pt idx="7">
                  <c:v>#N/A</c:v>
                </c:pt>
                <c:pt idx="8">
                  <c:v>#N/A</c:v>
                </c:pt>
                <c:pt idx="9">
                  <c:v>2.0978724711145307</c:v>
                </c:pt>
                <c:pt idx="10">
                  <c:v>1.9608310502859103</c:v>
                </c:pt>
                <c:pt idx="11">
                  <c:v>1.8528823639000507</c:v>
                </c:pt>
                <c:pt idx="12">
                  <c:v>1.7698866132234967</c:v>
                </c:pt>
                <c:pt idx="13">
                  <c:v>1.7086350431016413</c:v>
                </c:pt>
                <c:pt idx="14">
                  <c:v>1.6666182888759358</c:v>
                </c:pt>
                <c:pt idx="15">
                  <c:v>1.6418182835000328</c:v>
                </c:pt>
                <c:pt idx="16">
                  <c:v>1.6324993546423543</c:v>
                </c:pt>
                <c:pt idx="17">
                  <c:v>1.6324993546423543</c:v>
                </c:pt>
              </c:numCache>
            </c:numRef>
          </c:yVal>
          <c:smooth val="1"/>
          <c:extLst>
            <c:ext xmlns:c16="http://schemas.microsoft.com/office/drawing/2014/chart" uri="{C3380CC4-5D6E-409C-BE32-E72D297353CC}">
              <c16:uniqueId val="{00000006-6A5C-4F92-BC77-87B6E6630A8B}"/>
            </c:ext>
          </c:extLst>
        </c:ser>
        <c:ser>
          <c:idx val="5"/>
          <c:order val="6"/>
          <c:spPr>
            <a:ln w="12700">
              <a:solidFill>
                <a:schemeClr val="bg1">
                  <a:lumMod val="50000"/>
                </a:schemeClr>
              </a:solidFill>
              <a:prstDash val="dash"/>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Mendez2001Model!$Y$16:$Y$33</c:f>
              <c:numCache>
                <c:formatCode>General</c:formatCode>
                <c:ptCount val="18"/>
                <c:pt idx="0">
                  <c:v>2.3856346195637652</c:v>
                </c:pt>
                <c:pt idx="1">
                  <c:v>1.8318557136703466</c:v>
                </c:pt>
                <c:pt idx="2">
                  <c:v>1.498954933856919</c:v>
                </c:pt>
                <c:pt idx="3">
                  <c:v>1.3222172384664814</c:v>
                </c:pt>
                <c:pt idx="4">
                  <c:v>1.2636922478484827</c:v>
                </c:pt>
                <c:pt idx="5">
                  <c:v>1.2197818949011938</c:v>
                </c:pt>
                <c:pt idx="6">
                  <c:v>1.1853873094426859</c:v>
                </c:pt>
                <c:pt idx="7">
                  <c:v>1.1582390573228172</c:v>
                </c:pt>
                <c:pt idx="8">
                  <c:v>1.1366572381327371</c:v>
                </c:pt>
                <c:pt idx="9">
                  <c:v>1.1193880925738249</c:v>
                </c:pt>
                <c:pt idx="10">
                  <c:v>1.1054881423097946</c:v>
                </c:pt>
                <c:pt idx="11">
                  <c:v>1.0942413432585896</c:v>
                </c:pt>
                <c:pt idx="12">
                  <c:v>1.085099327056805</c:v>
                </c:pt>
                <c:pt idx="13">
                  <c:v>1.0776378978864372</c:v>
                </c:pt>
                <c:pt idx="14">
                  <c:v>1.0715250538178396</c:v>
                </c:pt>
                <c:pt idx="15">
                  <c:v>1.0664972488144431</c:v>
                </c:pt>
                <c:pt idx="16">
                  <c:v>1.0623416260503633</c:v>
                </c:pt>
                <c:pt idx="17">
                  <c:v>1.0588826829902691</c:v>
                </c:pt>
              </c:numCache>
            </c:numRef>
          </c:yVal>
          <c:smooth val="1"/>
          <c:extLst>
            <c:ext xmlns:c16="http://schemas.microsoft.com/office/drawing/2014/chart" uri="{C3380CC4-5D6E-409C-BE32-E72D297353CC}">
              <c16:uniqueId val="{00000007-6A5C-4F92-BC77-87B6E6630A8B}"/>
            </c:ext>
          </c:extLst>
        </c:ser>
        <c:ser>
          <c:idx val="8"/>
          <c:order val="7"/>
          <c:spPr>
            <a:ln w="12700">
              <a:solidFill>
                <a:schemeClr val="bg1">
                  <a:lumMod val="50000"/>
                </a:schemeClr>
              </a:solidFill>
              <a:prstDash val="dash"/>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Mendez2001Model!$AB$16:$AB$33</c:f>
              <c:numCache>
                <c:formatCode>General</c:formatCode>
                <c:ptCount val="18"/>
                <c:pt idx="0">
                  <c:v>#N/A</c:v>
                </c:pt>
                <c:pt idx="1">
                  <c:v>#N/A</c:v>
                </c:pt>
                <c:pt idx="2">
                  <c:v>2.2901525920371344</c:v>
                </c:pt>
                <c:pt idx="3">
                  <c:v>1.8331602259008584</c:v>
                </c:pt>
                <c:pt idx="4">
                  <c:v>1.6818315923485299</c:v>
                </c:pt>
                <c:pt idx="5">
                  <c:v>1.5682921685887568</c:v>
                </c:pt>
                <c:pt idx="6">
                  <c:v>1.4793577567405285</c:v>
                </c:pt>
                <c:pt idx="7">
                  <c:v>1.4091602590006422</c:v>
                </c:pt>
                <c:pt idx="8">
                  <c:v>1.353355940655244</c:v>
                </c:pt>
                <c:pt idx="9">
                  <c:v>1.3087029441754332</c:v>
                </c:pt>
                <c:pt idx="10">
                  <c:v>1.2727617085137206</c:v>
                </c:pt>
                <c:pt idx="11">
                  <c:v>1.2436807515706354</c:v>
                </c:pt>
                <c:pt idx="12">
                  <c:v>1.2200421519720592</c:v>
                </c:pt>
                <c:pt idx="13">
                  <c:v>1.2007490624939381</c:v>
                </c:pt>
                <c:pt idx="14">
                  <c:v>1.1849430225398738</c:v>
                </c:pt>
                <c:pt idx="15">
                  <c:v>1.1719425785774349</c:v>
                </c:pt>
                <c:pt idx="16">
                  <c:v>1.1611973446558812</c:v>
                </c:pt>
                <c:pt idx="17">
                  <c:v>1.1522535221743722</c:v>
                </c:pt>
              </c:numCache>
            </c:numRef>
          </c:yVal>
          <c:smooth val="1"/>
          <c:extLst>
            <c:ext xmlns:c16="http://schemas.microsoft.com/office/drawing/2014/chart" uri="{C3380CC4-5D6E-409C-BE32-E72D297353CC}">
              <c16:uniqueId val="{00000008-6A5C-4F92-BC77-87B6E6630A8B}"/>
            </c:ext>
          </c:extLst>
        </c:ser>
        <c:ser>
          <c:idx val="9"/>
          <c:order val="8"/>
          <c:spPr>
            <a:ln w="12700">
              <a:solidFill>
                <a:schemeClr val="bg1">
                  <a:lumMod val="50000"/>
                </a:schemeClr>
              </a:solidFill>
              <a:prstDash val="dash"/>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Mendez2001Model!$AE$16:$AE$33</c:f>
              <c:numCache>
                <c:formatCode>General</c:formatCode>
                <c:ptCount val="18"/>
                <c:pt idx="0">
                  <c:v>#N/A</c:v>
                </c:pt>
                <c:pt idx="1">
                  <c:v>#N/A</c:v>
                </c:pt>
                <c:pt idx="2">
                  <c:v>#N/A</c:v>
                </c:pt>
                <c:pt idx="3">
                  <c:v>#N/A</c:v>
                </c:pt>
                <c:pt idx="4">
                  <c:v>#N/A</c:v>
                </c:pt>
                <c:pt idx="5">
                  <c:v>2.1955787632011927</c:v>
                </c:pt>
                <c:pt idx="6">
                  <c:v>2.0084776557064767</c:v>
                </c:pt>
                <c:pt idx="7">
                  <c:v>1.8607954560096427</c:v>
                </c:pt>
                <c:pt idx="8">
                  <c:v>1.7433937714600223</c:v>
                </c:pt>
                <c:pt idx="9">
                  <c:v>1.6494523496784521</c:v>
                </c:pt>
                <c:pt idx="10">
                  <c:v>1.5738388176689186</c:v>
                </c:pt>
                <c:pt idx="11">
                  <c:v>1.5126580088235988</c:v>
                </c:pt>
                <c:pt idx="12">
                  <c:v>1.4629268859364815</c:v>
                </c:pt>
                <c:pt idx="13">
                  <c:v>1.4223378908182436</c:v>
                </c:pt>
                <c:pt idx="14">
                  <c:v>1.389084985457403</c:v>
                </c:pt>
                <c:pt idx="15">
                  <c:v>1.3617345210787062</c:v>
                </c:pt>
                <c:pt idx="16">
                  <c:v>1.3391285901996284</c:v>
                </c:pt>
                <c:pt idx="17">
                  <c:v>1.320312486772957</c:v>
                </c:pt>
              </c:numCache>
            </c:numRef>
          </c:yVal>
          <c:smooth val="1"/>
          <c:extLst>
            <c:ext xmlns:c16="http://schemas.microsoft.com/office/drawing/2014/chart" uri="{C3380CC4-5D6E-409C-BE32-E72D297353CC}">
              <c16:uniqueId val="{00000009-6A5C-4F92-BC77-87B6E6630A8B}"/>
            </c:ext>
          </c:extLst>
        </c:ser>
        <c:ser>
          <c:idx val="7"/>
          <c:order val="9"/>
          <c:spPr>
            <a:ln w="12700">
              <a:solidFill>
                <a:schemeClr val="bg1">
                  <a:lumMod val="50000"/>
                </a:schemeClr>
              </a:solidFill>
              <a:prstDash val="dash"/>
            </a:ln>
          </c:spPr>
          <c:marker>
            <c:symbol val="none"/>
          </c:marker>
          <c:xVal>
            <c:numRef>
              <c:f>Mendez2001Model!$A$16:$A$33</c:f>
              <c:numCache>
                <c:formatCode>General</c:formatCode>
                <c:ptCount val="18"/>
                <c:pt idx="0">
                  <c:v>40</c:v>
                </c:pt>
                <c:pt idx="1">
                  <c:v>45</c:v>
                </c:pt>
                <c:pt idx="2">
                  <c:v>50</c:v>
                </c:pt>
                <c:pt idx="3">
                  <c:v>55</c:v>
                </c:pt>
                <c:pt idx="4">
                  <c:v>57.5</c:v>
                </c:pt>
                <c:pt idx="5">
                  <c:v>60</c:v>
                </c:pt>
                <c:pt idx="6">
                  <c:v>62.5</c:v>
                </c:pt>
                <c:pt idx="7">
                  <c:v>65</c:v>
                </c:pt>
                <c:pt idx="8">
                  <c:v>67.5</c:v>
                </c:pt>
                <c:pt idx="9">
                  <c:v>70</c:v>
                </c:pt>
                <c:pt idx="10">
                  <c:v>72.5</c:v>
                </c:pt>
                <c:pt idx="11">
                  <c:v>75</c:v>
                </c:pt>
                <c:pt idx="12">
                  <c:v>77.5</c:v>
                </c:pt>
                <c:pt idx="13">
                  <c:v>80</c:v>
                </c:pt>
                <c:pt idx="14">
                  <c:v>82.5</c:v>
                </c:pt>
                <c:pt idx="15">
                  <c:v>85</c:v>
                </c:pt>
                <c:pt idx="16">
                  <c:v>87.5</c:v>
                </c:pt>
                <c:pt idx="17">
                  <c:v>90</c:v>
                </c:pt>
              </c:numCache>
            </c:numRef>
          </c:xVal>
          <c:yVal>
            <c:numRef>
              <c:f>Mendez2001Model!$AH$16:$AH$33</c:f>
              <c:numCache>
                <c:formatCode>General</c:formatCode>
                <c:ptCount val="18"/>
                <c:pt idx="0">
                  <c:v>#N/A</c:v>
                </c:pt>
                <c:pt idx="1">
                  <c:v>#N/A</c:v>
                </c:pt>
                <c:pt idx="2">
                  <c:v>#N/A</c:v>
                </c:pt>
                <c:pt idx="3">
                  <c:v>#N/A</c:v>
                </c:pt>
                <c:pt idx="4">
                  <c:v>#N/A</c:v>
                </c:pt>
                <c:pt idx="5">
                  <c:v>#N/A</c:v>
                </c:pt>
                <c:pt idx="6">
                  <c:v>#N/A</c:v>
                </c:pt>
                <c:pt idx="7">
                  <c:v>#N/A</c:v>
                </c:pt>
                <c:pt idx="8">
                  <c:v>#N/A</c:v>
                </c:pt>
                <c:pt idx="9">
                  <c:v>2.0978724711145307</c:v>
                </c:pt>
                <c:pt idx="10">
                  <c:v>1.9700509068718195</c:v>
                </c:pt>
                <c:pt idx="11">
                  <c:v>1.8666272672082589</c:v>
                </c:pt>
                <c:pt idx="12">
                  <c:v>1.7825588504839036</c:v>
                </c:pt>
                <c:pt idx="13">
                  <c:v>1.7139448245394626</c:v>
                </c:pt>
                <c:pt idx="14">
                  <c:v>1.657732156437917</c:v>
                </c:pt>
                <c:pt idx="15">
                  <c:v>1.6114973219216719</c:v>
                </c:pt>
                <c:pt idx="16">
                  <c:v>1.5732829260412888</c:v>
                </c:pt>
                <c:pt idx="17">
                  <c:v>1.5414750775116559</c:v>
                </c:pt>
              </c:numCache>
            </c:numRef>
          </c:yVal>
          <c:smooth val="1"/>
          <c:extLst>
            <c:ext xmlns:c16="http://schemas.microsoft.com/office/drawing/2014/chart" uri="{C3380CC4-5D6E-409C-BE32-E72D297353CC}">
              <c16:uniqueId val="{0000000A-6A5C-4F92-BC77-87B6E6630A8B}"/>
            </c:ext>
          </c:extLst>
        </c:ser>
        <c:dLbls>
          <c:showLegendKey val="0"/>
          <c:showVal val="0"/>
          <c:showCatName val="0"/>
          <c:showSerName val="0"/>
          <c:showPercent val="0"/>
          <c:showBubbleSize val="0"/>
        </c:dLbls>
        <c:axId val="659886888"/>
        <c:axId val="659884536"/>
      </c:scatterChart>
      <c:valAx>
        <c:axId val="659886888"/>
        <c:scaling>
          <c:orientation val="minMax"/>
          <c:max val="80"/>
          <c:min val="40"/>
        </c:scaling>
        <c:delete val="0"/>
        <c:axPos val="b"/>
        <c:title>
          <c:tx>
            <c:rich>
              <a:bodyPr/>
              <a:lstStyle/>
              <a:p>
                <a:pPr>
                  <a:defRPr b="0"/>
                </a:pPr>
                <a:r>
                  <a:rPr lang="en-US" b="0"/>
                  <a:t>Age</a:t>
                </a:r>
              </a:p>
            </c:rich>
          </c:tx>
          <c:layout/>
          <c:overlay val="0"/>
        </c:title>
        <c:numFmt formatCode="General" sourceLinked="1"/>
        <c:majorTickMark val="in"/>
        <c:minorTickMark val="in"/>
        <c:tickLblPos val="nextTo"/>
        <c:spPr>
          <a:ln w="25400"/>
        </c:spPr>
        <c:crossAx val="659884536"/>
        <c:crosses val="autoZero"/>
        <c:crossBetween val="midCat"/>
        <c:majorUnit val="10"/>
        <c:minorUnit val="5"/>
      </c:valAx>
      <c:valAx>
        <c:axId val="659884536"/>
        <c:scaling>
          <c:orientation val="minMax"/>
          <c:max val="4"/>
        </c:scaling>
        <c:delete val="0"/>
        <c:axPos val="l"/>
        <c:title>
          <c:tx>
            <c:rich>
              <a:bodyPr rot="-5400000" vert="horz"/>
              <a:lstStyle/>
              <a:p>
                <a:pPr>
                  <a:defRPr b="0"/>
                </a:pPr>
                <a:r>
                  <a:rPr lang="en-US" b="0"/>
                  <a:t>Relative Risk</a:t>
                </a:r>
              </a:p>
            </c:rich>
          </c:tx>
          <c:layout/>
          <c:overlay val="0"/>
        </c:title>
        <c:numFmt formatCode="General" sourceLinked="1"/>
        <c:majorTickMark val="in"/>
        <c:minorTickMark val="none"/>
        <c:tickLblPos val="nextTo"/>
        <c:spPr>
          <a:ln w="25400"/>
        </c:spPr>
        <c:crossAx val="659886888"/>
        <c:crosses val="autoZero"/>
        <c:crossBetween val="midCat"/>
      </c:valAx>
    </c:plotArea>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385762</xdr:colOff>
      <xdr:row>33</xdr:row>
      <xdr:rowOff>123814</xdr:rowOff>
    </xdr:from>
    <xdr:ext cx="3048000" cy="3048000"/>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5</xdr:col>
      <xdr:colOff>344487</xdr:colOff>
      <xdr:row>33</xdr:row>
      <xdr:rowOff>123814</xdr:rowOff>
    </xdr:from>
    <xdr:ext cx="3048000" cy="3048000"/>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twoCellAnchor>
    <xdr:from>
      <xdr:col>0</xdr:col>
      <xdr:colOff>381000</xdr:colOff>
      <xdr:row>52</xdr:row>
      <xdr:rowOff>108585</xdr:rowOff>
    </xdr:from>
    <xdr:to>
      <xdr:col>10</xdr:col>
      <xdr:colOff>144780</xdr:colOff>
      <xdr:row>56</xdr:row>
      <xdr:rowOff>154305</xdr:rowOff>
    </xdr:to>
    <xdr:sp macro="" textlink="">
      <xdr:nvSpPr>
        <xdr:cNvPr id="4" name="TextBox 3"/>
        <xdr:cNvSpPr txBox="1"/>
      </xdr:nvSpPr>
      <xdr:spPr>
        <a:xfrm>
          <a:off x="381000" y="8879205"/>
          <a:ext cx="6012180" cy="716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000" b="1">
              <a:solidFill>
                <a:schemeClr val="dk1"/>
              </a:solidFill>
              <a:effectLst/>
              <a:latin typeface="Arial" panose="020B0604020202020204" pitchFamily="34" charset="0"/>
              <a:ea typeface="+mn-ea"/>
              <a:cs typeface="Arial" panose="020B0604020202020204" pitchFamily="34" charset="0"/>
            </a:rPr>
            <a:t>Figure 2. </a:t>
          </a:r>
          <a:r>
            <a:rPr lang="en-US" sz="1000" b="0">
              <a:solidFill>
                <a:schemeClr val="dk1"/>
              </a:solidFill>
              <a:effectLst/>
              <a:latin typeface="Arial" panose="020B0604020202020204" pitchFamily="34" charset="0"/>
              <a:ea typeface="+mn-ea"/>
              <a:cs typeface="Arial" panose="020B0604020202020204" pitchFamily="34" charset="0"/>
            </a:rPr>
            <a:t>Modeling of former smoker relative risks by age, age quit, and sex</a:t>
          </a:r>
          <a:r>
            <a:rPr lang="en-US" sz="1000" b="0" baseline="30000">
              <a:solidFill>
                <a:srgbClr val="0070C0"/>
              </a:solidFill>
              <a:effectLst/>
              <a:latin typeface="Arial" panose="020B0604020202020204" pitchFamily="34" charset="0"/>
              <a:ea typeface="+mn-ea"/>
              <a:cs typeface="Arial" panose="020B0604020202020204" pitchFamily="34" charset="0"/>
            </a:rPr>
            <a:t>14</a:t>
          </a:r>
          <a:r>
            <a:rPr lang="en-US" sz="1000" b="0">
              <a:solidFill>
                <a:schemeClr val="dk1"/>
              </a:solidFill>
              <a:effectLst/>
              <a:latin typeface="Arial" panose="020B0604020202020204" pitchFamily="34" charset="0"/>
              <a:ea typeface="+mn-ea"/>
              <a:cs typeface="Arial" panose="020B0604020202020204" pitchFamily="34" charset="0"/>
            </a:rPr>
            <a:t>. Relative risks of death decrease with age (though absolute risks still increase sharply with age) and decay approximately exponentially after quitting. Decay rates are slower at older ages. The same exponential fits were used for men and women due to negligible differences.</a:t>
          </a:r>
          <a:endParaRPr lang="en-US" sz="1000">
            <a:latin typeface="Arial" panose="020B0604020202020204" pitchFamily="34" charset="0"/>
            <a:cs typeface="Arial" panose="020B0604020202020204" pitchFamily="34" charset="0"/>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0.15644</cdr:x>
      <cdr:y>0.46865</cdr:y>
    </cdr:from>
    <cdr:to>
      <cdr:x>0.7094</cdr:x>
      <cdr:y>0.64401</cdr:y>
    </cdr:to>
    <cdr:sp macro="" textlink="">
      <cdr:nvSpPr>
        <cdr:cNvPr id="3" name="TextBox 2"/>
        <cdr:cNvSpPr txBox="1"/>
      </cdr:nvSpPr>
      <cdr:spPr>
        <a:xfrm xmlns:a="http://schemas.openxmlformats.org/drawingml/2006/main">
          <a:off x="461058" y="1429189"/>
          <a:ext cx="1629679" cy="534762"/>
        </a:xfrm>
        <a:prstGeom xmlns:a="http://schemas.openxmlformats.org/drawingml/2006/main" prst="rect">
          <a:avLst/>
        </a:prstGeom>
      </cdr:spPr>
      <cdr:txBody>
        <a:bodyPr xmlns:a="http://schemas.openxmlformats.org/drawingml/2006/main" vertOverflow="clip" horzOverflow="clip" wrap="square" rtlCol="0">
          <a:spAutoFit/>
        </a:bodyPr>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Former Smokers</a:t>
          </a:r>
        </a:p>
        <a:p xmlns:a="http://schemas.openxmlformats.org/drawingml/2006/main">
          <a:r>
            <a:rPr lang="en-US" sz="1000">
              <a:latin typeface="Arial" panose="020B0604020202020204" pitchFamily="34" charset="0"/>
              <a:cs typeface="Arial" panose="020B0604020202020204" pitchFamily="34" charset="0"/>
            </a:rPr>
            <a:t>(solid: Mendez; dashed: exponential</a:t>
          </a:r>
          <a:r>
            <a:rPr lang="en-US" sz="1000" baseline="0">
              <a:latin typeface="Arial" panose="020B0604020202020204" pitchFamily="34" charset="0"/>
              <a:cs typeface="Arial" panose="020B0604020202020204" pitchFamily="34" charset="0"/>
            </a:rPr>
            <a:t> fits)</a:t>
          </a:r>
          <a:endParaRPr lang="en-US"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0.1591</cdr:x>
      <cdr:y>0.64417</cdr:y>
    </cdr:from>
    <cdr:to>
      <cdr:x>0.52643</cdr:x>
      <cdr:y>0.71829</cdr:y>
    </cdr:to>
    <cdr:sp macro="" textlink="">
      <cdr:nvSpPr>
        <cdr:cNvPr id="4" name="TextBox 3"/>
        <cdr:cNvSpPr txBox="1"/>
      </cdr:nvSpPr>
      <cdr:spPr>
        <a:xfrm xmlns:a="http://schemas.openxmlformats.org/drawingml/2006/main">
          <a:off x="468899" y="1964443"/>
          <a:ext cx="1082593" cy="226035"/>
        </a:xfrm>
        <a:prstGeom xmlns:a="http://schemas.openxmlformats.org/drawingml/2006/main" prst="rect">
          <a:avLst/>
        </a:prstGeom>
      </cdr:spPr>
      <cdr:txBody>
        <a:bodyPr xmlns:a="http://schemas.openxmlformats.org/drawingml/2006/main" vertOverflow="clip" horzOverflow="clip" wrap="none" rtlCol="0">
          <a:spAutoFit/>
        </a:bodyPr>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Never-Smokers</a:t>
          </a:r>
        </a:p>
      </cdr:txBody>
    </cdr:sp>
  </cdr:relSizeAnchor>
</c:userShapes>
</file>

<file path=xl/drawings/drawing3.xml><?xml version="1.0" encoding="utf-8"?>
<c:userShapes xmlns:c="http://schemas.openxmlformats.org/drawingml/2006/chart">
  <cdr:relSizeAnchor xmlns:cdr="http://schemas.openxmlformats.org/drawingml/2006/chartDrawing">
    <cdr:from>
      <cdr:x>0.15301</cdr:x>
      <cdr:y>0.64463</cdr:y>
    </cdr:from>
    <cdr:to>
      <cdr:x>0.51954</cdr:x>
      <cdr:y>0.71875</cdr:y>
    </cdr:to>
    <cdr:sp macro="" textlink="">
      <cdr:nvSpPr>
        <cdr:cNvPr id="4" name="TextBox 1"/>
        <cdr:cNvSpPr txBox="1"/>
      </cdr:nvSpPr>
      <cdr:spPr>
        <a:xfrm xmlns:a="http://schemas.openxmlformats.org/drawingml/2006/main">
          <a:off x="450951" y="1965846"/>
          <a:ext cx="1080235" cy="226035"/>
        </a:xfrm>
        <a:prstGeom xmlns:a="http://schemas.openxmlformats.org/drawingml/2006/main" prst="rect">
          <a:avLst/>
        </a:prstGeom>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latin typeface="Arial" panose="020B0604020202020204" pitchFamily="34" charset="0"/>
              <a:cs typeface="Arial" panose="020B0604020202020204" pitchFamily="34" charset="0"/>
            </a:rPr>
            <a:t>Never-Smokers</a:t>
          </a:r>
        </a:p>
      </cdr:txBody>
    </cdr:sp>
  </cdr:relSizeAnchor>
  <cdr:relSizeAnchor xmlns:cdr="http://schemas.openxmlformats.org/drawingml/2006/chartDrawing">
    <cdr:from>
      <cdr:x>0.15431</cdr:x>
      <cdr:y>0.4644</cdr:y>
    </cdr:from>
    <cdr:to>
      <cdr:x>0.68275</cdr:x>
      <cdr:y>0.62159</cdr:y>
    </cdr:to>
    <cdr:sp macro="" textlink="">
      <cdr:nvSpPr>
        <cdr:cNvPr id="5" name="TextBox 1"/>
        <cdr:cNvSpPr txBox="1"/>
      </cdr:nvSpPr>
      <cdr:spPr>
        <a:xfrm xmlns:a="http://schemas.openxmlformats.org/drawingml/2006/main">
          <a:off x="454782" y="1416220"/>
          <a:ext cx="1557415" cy="479364"/>
        </a:xfrm>
        <a:prstGeom xmlns:a="http://schemas.openxmlformats.org/drawingml/2006/main" prst="rect">
          <a:avLst/>
        </a:prstGeom>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a:latin typeface="Arial" panose="020B0604020202020204" pitchFamily="34" charset="0"/>
              <a:cs typeface="Arial" panose="020B0604020202020204" pitchFamily="34" charset="0"/>
            </a:rPr>
            <a:t>Former Smokers</a:t>
          </a:r>
        </a:p>
        <a:p xmlns:a="http://schemas.openxmlformats.org/drawingml/2006/main">
          <a:r>
            <a:rPr lang="en-US" sz="1000">
              <a:latin typeface="Arial" panose="020B0604020202020204" pitchFamily="34" charset="0"/>
              <a:cs typeface="Arial" panose="020B0604020202020204" pitchFamily="34" charset="0"/>
            </a:rPr>
            <a:t>(solid: Mendez; dashed: exponential</a:t>
          </a:r>
          <a:r>
            <a:rPr lang="en-US" sz="1000" baseline="0">
              <a:latin typeface="Arial" panose="020B0604020202020204" pitchFamily="34" charset="0"/>
              <a:cs typeface="Arial" panose="020B0604020202020204" pitchFamily="34" charset="0"/>
            </a:rPr>
            <a:t> fits)</a:t>
          </a:r>
          <a:endParaRPr lang="en-US" sz="10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poland/Documents/JTI%202017/N&amp;TR%20Paper%202016-17/20161003Figu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 RR vs CPD"/>
      <sheetName val="Figure 2. RR vs Age"/>
      <sheetName val="Figure 3. Ex History"/>
      <sheetName val="Figure 4. Sim. Results"/>
    </sheetNames>
    <sheetDataSet>
      <sheetData sheetId="0"/>
      <sheetData sheetId="1">
        <row r="14">
          <cell r="F14">
            <v>40</v>
          </cell>
          <cell r="I14">
            <v>50</v>
          </cell>
          <cell r="L14">
            <v>60</v>
          </cell>
          <cell r="X14">
            <v>40</v>
          </cell>
          <cell r="AA14">
            <v>50</v>
          </cell>
          <cell r="AD14">
            <v>60</v>
          </cell>
        </row>
        <row r="15">
          <cell r="O15" t="str">
            <v>FS RR</v>
          </cell>
          <cell r="AG15" t="str">
            <v>FS RR</v>
          </cell>
        </row>
        <row r="16">
          <cell r="A16">
            <v>40</v>
          </cell>
          <cell r="D16">
            <v>3.5076303107572127</v>
          </cell>
          <cell r="F16">
            <v>3.5076303107572127</v>
          </cell>
          <cell r="G16">
            <v>3.5076303107572127</v>
          </cell>
          <cell r="I16" t="e">
            <v>#N/A</v>
          </cell>
          <cell r="J16" t="e">
            <v>#N/A</v>
          </cell>
          <cell r="L16" t="e">
            <v>#N/A</v>
          </cell>
          <cell r="M16" t="e">
            <v>#N/A</v>
          </cell>
          <cell r="O16" t="e">
            <v>#N/A</v>
          </cell>
          <cell r="P16" t="e">
            <v>#N/A</v>
          </cell>
          <cell r="V16">
            <v>2.3856346195637652</v>
          </cell>
          <cell r="X16">
            <v>2.3856346195637652</v>
          </cell>
          <cell r="Y16">
            <v>2.3856346195637652</v>
          </cell>
          <cell r="AA16" t="e">
            <v>#N/A</v>
          </cell>
          <cell r="AB16" t="e">
            <v>#N/A</v>
          </cell>
          <cell r="AD16" t="e">
            <v>#N/A</v>
          </cell>
          <cell r="AE16" t="e">
            <v>#N/A</v>
          </cell>
          <cell r="AG16" t="e">
            <v>#N/A</v>
          </cell>
          <cell r="AH16" t="e">
            <v>#N/A</v>
          </cell>
        </row>
        <row r="17">
          <cell r="A17">
            <v>45</v>
          </cell>
          <cell r="D17">
            <v>3.3159905194128596</v>
          </cell>
          <cell r="F17">
            <v>2.5659310689097135</v>
          </cell>
          <cell r="G17">
            <v>2.4402798949375173</v>
          </cell>
          <cell r="I17" t="e">
            <v>#N/A</v>
          </cell>
          <cell r="J17" t="e">
            <v>#N/A</v>
          </cell>
          <cell r="L17" t="e">
            <v>#N/A</v>
          </cell>
          <cell r="M17" t="e">
            <v>#N/A</v>
          </cell>
          <cell r="O17" t="e">
            <v>#N/A</v>
          </cell>
          <cell r="P17" t="e">
            <v>#N/A</v>
          </cell>
          <cell r="V17">
            <v>2.3376357978415854</v>
          </cell>
          <cell r="X17">
            <v>1.845880309082979</v>
          </cell>
          <cell r="Y17">
            <v>1.8318557136703466</v>
          </cell>
          <cell r="AA17" t="e">
            <v>#N/A</v>
          </cell>
          <cell r="AB17" t="e">
            <v>#N/A</v>
          </cell>
          <cell r="AD17" t="e">
            <v>#N/A</v>
          </cell>
          <cell r="AE17" t="e">
            <v>#N/A</v>
          </cell>
          <cell r="AG17" t="e">
            <v>#N/A</v>
          </cell>
          <cell r="AH17" t="e">
            <v>#N/A</v>
          </cell>
        </row>
        <row r="18">
          <cell r="A18">
            <v>50</v>
          </cell>
          <cell r="D18">
            <v>3.133456874640983</v>
          </cell>
          <cell r="F18">
            <v>1.9634595999325692</v>
          </cell>
          <cell r="G18">
            <v>1.8250952951946953</v>
          </cell>
          <cell r="I18">
            <v>3.133456874640983</v>
          </cell>
          <cell r="J18">
            <v>3.133456874640983</v>
          </cell>
          <cell r="L18" t="e">
            <v>#N/A</v>
          </cell>
          <cell r="M18" t="e">
            <v>#N/A</v>
          </cell>
          <cell r="O18" t="e">
            <v>#N/A</v>
          </cell>
          <cell r="P18" t="e">
            <v>#N/A</v>
          </cell>
          <cell r="V18">
            <v>2.2901525920371344</v>
          </cell>
          <cell r="X18">
            <v>1.4940210952037736</v>
          </cell>
          <cell r="Y18">
            <v>1.498954933856919</v>
          </cell>
          <cell r="AA18">
            <v>2.2901525920371344</v>
          </cell>
          <cell r="AB18">
            <v>2.2901525920371344</v>
          </cell>
          <cell r="AD18" t="e">
            <v>#N/A</v>
          </cell>
          <cell r="AE18" t="e">
            <v>#N/A</v>
          </cell>
          <cell r="AG18" t="e">
            <v>#N/A</v>
          </cell>
          <cell r="AH18" t="e">
            <v>#N/A</v>
          </cell>
        </row>
        <row r="19">
          <cell r="A19">
            <v>55</v>
          </cell>
          <cell r="D19">
            <v>2.9588839522489341</v>
          </cell>
          <cell r="F19">
            <v>1.5716628689528542</v>
          </cell>
          <cell r="G19">
            <v>1.5078215863560678</v>
          </cell>
          <cell r="I19">
            <v>2.3968596364030494</v>
          </cell>
          <cell r="J19">
            <v>2.3130791810499804</v>
          </cell>
          <cell r="L19" t="e">
            <v>#N/A</v>
          </cell>
          <cell r="M19" t="e">
            <v>#N/A</v>
          </cell>
          <cell r="O19" t="e">
            <v>#N/A</v>
          </cell>
          <cell r="P19" t="e">
            <v>#N/A</v>
          </cell>
          <cell r="V19">
            <v>2.2429290020912807</v>
          </cell>
          <cell r="X19">
            <v>1.2649438699123243</v>
          </cell>
          <cell r="Y19">
            <v>1.3222172384664814</v>
          </cell>
          <cell r="AA19">
            <v>1.8533192098858946</v>
          </cell>
          <cell r="AB19">
            <v>1.8331602259008584</v>
          </cell>
          <cell r="AD19" t="e">
            <v>#N/A</v>
          </cell>
          <cell r="AE19" t="e">
            <v>#N/A</v>
          </cell>
          <cell r="AG19" t="e">
            <v>#N/A</v>
          </cell>
          <cell r="AH19" t="e">
            <v>#N/A</v>
          </cell>
        </row>
        <row r="20">
          <cell r="A20">
            <v>57.5</v>
          </cell>
          <cell r="D20">
            <v>2.8741575343123889</v>
          </cell>
          <cell r="F20">
            <v>1.4301129003270427</v>
          </cell>
          <cell r="G20">
            <v>1.405314991823559</v>
          </cell>
          <cell r="I20">
            <v>2.1318953039384678</v>
          </cell>
          <cell r="J20">
            <v>2.0480268894236997</v>
          </cell>
          <cell r="L20" t="e">
            <v>#N/A</v>
          </cell>
          <cell r="M20" t="e">
            <v>#N/A</v>
          </cell>
          <cell r="O20" t="e">
            <v>#N/A</v>
          </cell>
          <cell r="P20" t="e">
            <v>#N/A</v>
          </cell>
          <cell r="V20">
            <v>2.2193006008031855</v>
          </cell>
          <cell r="X20">
            <v>1.1837676906746259</v>
          </cell>
          <cell r="Y20">
            <v>1.2636922478484827</v>
          </cell>
          <cell r="AA20">
            <v>1.6955787606363115</v>
          </cell>
          <cell r="AB20">
            <v>1.6818315923485299</v>
          </cell>
          <cell r="AD20" t="e">
            <v>#N/A</v>
          </cell>
          <cell r="AE20" t="e">
            <v>#N/A</v>
          </cell>
          <cell r="AG20" t="e">
            <v>#N/A</v>
          </cell>
          <cell r="AH20" t="e">
            <v>#N/A</v>
          </cell>
        </row>
        <row r="21">
          <cell r="A21">
            <v>60</v>
          </cell>
          <cell r="D21">
            <v>2.7908697175956494</v>
          </cell>
          <cell r="F21">
            <v>1.3160760870826751</v>
          </cell>
          <cell r="G21">
            <v>1.3292135592978096</v>
          </cell>
          <cell r="I21">
            <v>1.9176283333125497</v>
          </cell>
          <cell r="J21">
            <v>1.8512506802540962</v>
          </cell>
          <cell r="L21">
            <v>2.7908697175956494</v>
          </cell>
          <cell r="M21">
            <v>2.7908697175956494</v>
          </cell>
          <cell r="O21" t="e">
            <v>#N/A</v>
          </cell>
          <cell r="P21" t="e">
            <v>#N/A</v>
          </cell>
          <cell r="V21">
            <v>2.1955787632011927</v>
          </cell>
          <cell r="X21">
            <v>1.1203518407070139</v>
          </cell>
          <cell r="Y21">
            <v>1.2197818949011938</v>
          </cell>
          <cell r="AA21">
            <v>1.5687993817337629</v>
          </cell>
          <cell r="AB21">
            <v>1.5682921685887568</v>
          </cell>
          <cell r="AD21">
            <v>2.1955787632011927</v>
          </cell>
          <cell r="AE21">
            <v>2.1955787632011927</v>
          </cell>
          <cell r="AG21" t="e">
            <v>#N/A</v>
          </cell>
          <cell r="AH21" t="e">
            <v>#N/A</v>
          </cell>
        </row>
        <row r="22">
          <cell r="A22">
            <v>62.5</v>
          </cell>
          <cell r="D22">
            <v>2.7087873123237847</v>
          </cell>
          <cell r="F22">
            <v>1.2248855411796356</v>
          </cell>
          <cell r="G22">
            <v>1.2703694139914929</v>
          </cell>
          <cell r="I22">
            <v>1.7443638670605395</v>
          </cell>
          <cell r="J22">
            <v>1.6990968053413682</v>
          </cell>
          <cell r="L22">
            <v>2.4810474979136812</v>
          </cell>
          <cell r="M22">
            <v>2.4707668697310177</v>
          </cell>
          <cell r="O22" t="e">
            <v>#N/A</v>
          </cell>
          <cell r="P22" t="e">
            <v>#N/A</v>
          </cell>
          <cell r="V22">
            <v>2.1716838734261286</v>
          </cell>
          <cell r="X22">
            <v>1.0723450762293041</v>
          </cell>
          <cell r="Y22">
            <v>1.1853873094426859</v>
          </cell>
          <cell r="AA22">
            <v>1.4678981374192119</v>
          </cell>
          <cell r="AB22">
            <v>1.4793577567405285</v>
          </cell>
          <cell r="AD22">
            <v>2.0082353639912958</v>
          </cell>
          <cell r="AE22">
            <v>2.0084776557064767</v>
          </cell>
          <cell r="AG22" t="e">
            <v>#N/A</v>
          </cell>
          <cell r="AH22" t="e">
            <v>#N/A</v>
          </cell>
        </row>
        <row r="23">
          <cell r="A23">
            <v>65</v>
          </cell>
          <cell r="D23">
            <v>2.6276473829453177</v>
          </cell>
          <cell r="F23">
            <v>1.152968733757131</v>
          </cell>
          <cell r="G23">
            <v>1.2244472982290076</v>
          </cell>
          <cell r="I23">
            <v>1.6046527597568034</v>
          </cell>
          <cell r="J23">
            <v>1.5803555470380894</v>
          </cell>
          <cell r="L23">
            <v>2.2302931838325577</v>
          </cell>
          <cell r="M23">
            <v>2.2209578197563742</v>
          </cell>
          <cell r="O23" t="e">
            <v>#N/A</v>
          </cell>
          <cell r="P23" t="e">
            <v>#N/A</v>
          </cell>
          <cell r="V23">
            <v>2.1475183241832885</v>
          </cell>
          <cell r="X23">
            <v>1.0380169409924624</v>
          </cell>
          <cell r="Y23">
            <v>1.1582390573228172</v>
          </cell>
          <cell r="AA23">
            <v>1.3889885177230346</v>
          </cell>
          <cell r="AB23">
            <v>1.4091602590006422</v>
          </cell>
          <cell r="AD23">
            <v>1.8575401161681564</v>
          </cell>
          <cell r="AE23">
            <v>1.8607954560096427</v>
          </cell>
          <cell r="AG23" t="e">
            <v>#N/A</v>
          </cell>
          <cell r="AH23" t="e">
            <v>#N/A</v>
          </cell>
        </row>
        <row r="24">
          <cell r="A24">
            <v>67.5</v>
          </cell>
          <cell r="D24">
            <v>2.5471548932823005</v>
          </cell>
          <cell r="F24">
            <v>1.0976122931251127</v>
          </cell>
          <cell r="G24">
            <v>1.1882786357220445</v>
          </cell>
          <cell r="I24">
            <v>1.4927623311454798</v>
          </cell>
          <cell r="J24">
            <v>1.4868338870293001</v>
          </cell>
          <cell r="L24">
            <v>2.0272499223413423</v>
          </cell>
          <cell r="M24">
            <v>2.0242060135798163</v>
          </cell>
          <cell r="O24" t="e">
            <v>#N/A</v>
          </cell>
          <cell r="P24" t="e">
            <v>#N/A</v>
          </cell>
          <cell r="V24">
            <v>2.1229628569841692</v>
          </cell>
          <cell r="X24">
            <v>1.0161510340077238</v>
          </cell>
          <cell r="Y24">
            <v>1.1366572381327371</v>
          </cell>
          <cell r="AA24">
            <v>1.3291289699950763</v>
          </cell>
          <cell r="AB24">
            <v>1.353355940655244</v>
          </cell>
          <cell r="AD24">
            <v>1.7374369338832485</v>
          </cell>
          <cell r="AE24">
            <v>1.7433937714600223</v>
          </cell>
          <cell r="AG24" t="e">
            <v>#N/A</v>
          </cell>
          <cell r="AH24" t="e">
            <v>#N/A</v>
          </cell>
        </row>
        <row r="25">
          <cell r="A25">
            <v>70</v>
          </cell>
          <cell r="D25">
            <v>2.4669823434794749</v>
          </cell>
          <cell r="F25">
            <v>1.0567868523654254</v>
          </cell>
          <cell r="G25">
            <v>1.1595269290700916</v>
          </cell>
          <cell r="I25">
            <v>1.4042830261343031</v>
          </cell>
          <cell r="J25">
            <v>1.4124903214175297</v>
          </cell>
          <cell r="L25">
            <v>1.8631675790974225</v>
          </cell>
          <cell r="M25">
            <v>1.8678012747166852</v>
          </cell>
          <cell r="O25">
            <v>2.4669823434794749</v>
          </cell>
          <cell r="P25">
            <v>2.4669823434794749</v>
          </cell>
          <cell r="V25">
            <v>2.0978724711145307</v>
          </cell>
          <cell r="X25">
            <v>1.0059686202121447</v>
          </cell>
          <cell r="Y25">
            <v>1.1193880925738249</v>
          </cell>
          <cell r="AA25">
            <v>1.2861360275302225</v>
          </cell>
          <cell r="AB25">
            <v>1.3087029441754332</v>
          </cell>
          <cell r="AD25">
            <v>1.6432762075692429</v>
          </cell>
          <cell r="AE25">
            <v>1.6494523496784521</v>
          </cell>
          <cell r="AG25">
            <v>2.0978724711145307</v>
          </cell>
          <cell r="AH25">
            <v>2.0978724711145307</v>
          </cell>
        </row>
        <row r="26">
          <cell r="A26">
            <v>72.5</v>
          </cell>
          <cell r="D26">
            <v>2.3867729390253301</v>
          </cell>
          <cell r="F26">
            <v>1.0290149665751414</v>
          </cell>
          <cell r="G26">
            <v>1.1364536095891264</v>
          </cell>
          <cell r="I26">
            <v>1.3358326035374151</v>
          </cell>
          <cell r="J26">
            <v>1.3528294163631174</v>
          </cell>
          <cell r="L26">
            <v>1.7312773345749033</v>
          </cell>
          <cell r="M26">
            <v>1.7422860643741767</v>
          </cell>
          <cell r="O26">
            <v>2.2390329870827563</v>
          </cell>
          <cell r="P26">
            <v>2.2548040455498191</v>
          </cell>
          <cell r="V26">
            <v>2.0720720513276434</v>
          </cell>
          <cell r="X26">
            <v>1.0059686202121447</v>
          </cell>
          <cell r="Y26">
            <v>1.1054881423097946</v>
          </cell>
          <cell r="AA26">
            <v>1.258444582711292</v>
          </cell>
          <cell r="AB26">
            <v>1.2727617085137206</v>
          </cell>
          <cell r="AD26">
            <v>1.57151004637948</v>
          </cell>
          <cell r="AE26">
            <v>1.5738388176689186</v>
          </cell>
          <cell r="AG26">
            <v>1.9608310502859103</v>
          </cell>
          <cell r="AH26">
            <v>1.9700509068718195</v>
          </cell>
        </row>
        <row r="27">
          <cell r="A27">
            <v>75</v>
          </cell>
          <cell r="D27">
            <v>2.3061494684928707</v>
          </cell>
          <cell r="F27">
            <v>1.0132680635973808</v>
          </cell>
          <cell r="G27">
            <v>1.1177529458987598</v>
          </cell>
          <cell r="I27">
            <v>1.2848287849460012</v>
          </cell>
          <cell r="J27">
            <v>1.3044749296233196</v>
          </cell>
          <cell r="L27">
            <v>1.6263212066985941</v>
          </cell>
          <cell r="M27">
            <v>1.6405574102645137</v>
          </cell>
          <cell r="O27">
            <v>2.0540630408231144</v>
          </cell>
          <cell r="P27">
            <v>2.0828359420764433</v>
          </cell>
          <cell r="V27">
            <v>2.0453520246796413</v>
          </cell>
          <cell r="X27">
            <v>1.0059686202121447</v>
          </cell>
          <cell r="Y27">
            <v>1.0942413432585896</v>
          </cell>
          <cell r="AA27">
            <v>1.2450013631428896</v>
          </cell>
          <cell r="AB27">
            <v>1.2436807515706354</v>
          </cell>
          <cell r="AD27">
            <v>1.5194605488423922</v>
          </cell>
          <cell r="AE27">
            <v>1.5126580088235988</v>
          </cell>
          <cell r="AG27">
            <v>1.8528823639000507</v>
          </cell>
          <cell r="AH27">
            <v>1.8666272672082589</v>
          </cell>
        </row>
        <row r="28">
          <cell r="A28">
            <v>77.5</v>
          </cell>
          <cell r="D28">
            <v>2.2247317381648579</v>
          </cell>
          <cell r="F28">
            <v>1.0088790854624332</v>
          </cell>
          <cell r="G28">
            <v>1.1024348626002203</v>
          </cell>
          <cell r="I28">
            <v>1.2493068194994386</v>
          </cell>
          <cell r="J28">
            <v>1.2648668136760808</v>
          </cell>
          <cell r="L28">
            <v>1.544189958251041</v>
          </cell>
          <cell r="M28">
            <v>1.5572294587382327</v>
          </cell>
          <cell r="O28">
            <v>1.9043866610828672</v>
          </cell>
          <cell r="P28">
            <v>1.9419734691015371</v>
          </cell>
          <cell r="V28">
            <v>2.0174646023561564</v>
          </cell>
          <cell r="X28">
            <v>1.0059686202121447</v>
          </cell>
          <cell r="Y28">
            <v>1.085099327056805</v>
          </cell>
          <cell r="AA28">
            <v>1.2450013631428896</v>
          </cell>
          <cell r="AB28">
            <v>1.2200421519720592</v>
          </cell>
          <cell r="AD28">
            <v>1.4851384155569998</v>
          </cell>
          <cell r="AE28">
            <v>1.4629268859364815</v>
          </cell>
          <cell r="AG28">
            <v>1.7698866132234967</v>
          </cell>
          <cell r="AH28">
            <v>1.7825588504839036</v>
          </cell>
        </row>
        <row r="29">
          <cell r="A29">
            <v>80</v>
          </cell>
          <cell r="D29">
            <v>2.1421658939552608</v>
          </cell>
          <cell r="F29">
            <v>1.0088790854624332</v>
          </cell>
          <cell r="G29">
            <v>1.0897413501734481</v>
          </cell>
          <cell r="I29">
            <v>1.2277608017398249</v>
          </cell>
          <cell r="J29">
            <v>1.2320450759835304</v>
          </cell>
          <cell r="L29">
            <v>1.4816332545327793</v>
          </cell>
          <cell r="M29">
            <v>1.4881787578390444</v>
          </cell>
          <cell r="O29">
            <v>1.7839480619537984</v>
          </cell>
          <cell r="P29">
            <v>1.8252461007797263</v>
          </cell>
          <cell r="V29">
            <v>1.988121516701967</v>
          </cell>
          <cell r="X29">
            <v>1.0059686202121447</v>
          </cell>
          <cell r="Y29">
            <v>1.0776378978864372</v>
          </cell>
          <cell r="AA29">
            <v>1.2450013631428896</v>
          </cell>
          <cell r="AB29">
            <v>1.2007490624939381</v>
          </cell>
          <cell r="AD29">
            <v>1.4670923762875976</v>
          </cell>
          <cell r="AE29">
            <v>1.4223378908182436</v>
          </cell>
          <cell r="AG29">
            <v>1.7086350431016413</v>
          </cell>
          <cell r="AH29">
            <v>1.7139448245394626</v>
          </cell>
        </row>
        <row r="30">
          <cell r="A30">
            <v>82.5</v>
          </cell>
          <cell r="D30">
            <v>2.0581688106823681</v>
          </cell>
          <cell r="F30">
            <v>1.0088790854624332</v>
          </cell>
          <cell r="G30">
            <v>1.0790867345654607</v>
          </cell>
          <cell r="I30">
            <v>1.2189872982814853</v>
          </cell>
          <cell r="J30">
            <v>1.2044953334896602</v>
          </cell>
          <cell r="L30">
            <v>1.4360123463404322</v>
          </cell>
          <cell r="M30">
            <v>1.430219333307245</v>
          </cell>
          <cell r="O30">
            <v>1.6878983208361962</v>
          </cell>
          <cell r="P30">
            <v>1.7272680787329855</v>
          </cell>
          <cell r="V30">
            <v>1.9569946407354855</v>
          </cell>
          <cell r="X30">
            <v>1.0059686202121447</v>
          </cell>
          <cell r="Y30">
            <v>1.0715250538178396</v>
          </cell>
          <cell r="AA30">
            <v>1.2450013631428896</v>
          </cell>
          <cell r="AB30">
            <v>1.1849430225398738</v>
          </cell>
          <cell r="AD30">
            <v>1.4642703368183896</v>
          </cell>
          <cell r="AE30">
            <v>1.389084985457403</v>
          </cell>
          <cell r="AG30">
            <v>1.6666182888759358</v>
          </cell>
          <cell r="AH30">
            <v>1.657732156437917</v>
          </cell>
        </row>
        <row r="31">
          <cell r="A31">
            <v>85</v>
          </cell>
          <cell r="D31">
            <v>1.9725892340420763</v>
          </cell>
          <cell r="F31">
            <v>1.0088790854624332</v>
          </cell>
          <cell r="G31">
            <v>1.0700151627042076</v>
          </cell>
          <cell r="I31">
            <v>1.2189872982814853</v>
          </cell>
          <cell r="J31">
            <v>1.1810388825028402</v>
          </cell>
          <cell r="L31">
            <v>1.4050697040989115</v>
          </cell>
          <cell r="M31">
            <v>1.3808714164961553</v>
          </cell>
          <cell r="O31">
            <v>1.6122495886664474</v>
          </cell>
          <cell r="P31">
            <v>1.6438474561106038</v>
          </cell>
          <cell r="V31">
            <v>1.9237214596440264</v>
          </cell>
          <cell r="X31">
            <v>1.0059686202121447</v>
          </cell>
          <cell r="Y31">
            <v>1.0664972488144431</v>
          </cell>
          <cell r="AA31">
            <v>1.2450013631428896</v>
          </cell>
          <cell r="AB31">
            <v>1.1719425785774349</v>
          </cell>
          <cell r="AD31">
            <v>1.4642703368183896</v>
          </cell>
          <cell r="AE31">
            <v>1.3617345210787062</v>
          </cell>
          <cell r="AG31">
            <v>1.6418182835000328</v>
          </cell>
          <cell r="AH31">
            <v>1.6114973219216719</v>
          </cell>
        </row>
        <row r="32">
          <cell r="A32">
            <v>87.5</v>
          </cell>
          <cell r="D32">
            <v>1.8854836351499766</v>
          </cell>
          <cell r="F32">
            <v>1.0088790854624332</v>
          </cell>
          <cell r="G32">
            <v>1.0621707092304593</v>
          </cell>
          <cell r="I32">
            <v>1.2189872982814853</v>
          </cell>
          <cell r="J32">
            <v>1.1607554033837157</v>
          </cell>
          <cell r="L32">
            <v>1.3866945785581788</v>
          </cell>
          <cell r="M32">
            <v>1.3381988297193896</v>
          </cell>
          <cell r="O32">
            <v>1.5535785872108625</v>
          </cell>
          <cell r="P32">
            <v>1.5717112042105956</v>
          </cell>
          <cell r="V32">
            <v>1.8879179655423797</v>
          </cell>
          <cell r="X32">
            <v>1.0059686202121447</v>
          </cell>
          <cell r="Y32">
            <v>1.0623416260503633</v>
          </cell>
          <cell r="AA32">
            <v>1.2450013631428896</v>
          </cell>
          <cell r="AB32">
            <v>1.1611973446558812</v>
          </cell>
          <cell r="AD32">
            <v>1.4642703368183896</v>
          </cell>
          <cell r="AE32">
            <v>1.3391285901996284</v>
          </cell>
          <cell r="AG32">
            <v>1.6324993546423543</v>
          </cell>
          <cell r="AH32">
            <v>1.5732829260412888</v>
          </cell>
        </row>
        <row r="33">
          <cell r="A33">
            <v>90</v>
          </cell>
          <cell r="D33">
            <v>1.7971981394625376</v>
          </cell>
          <cell r="F33">
            <v>1.0088790854624332</v>
          </cell>
          <cell r="G33">
            <v>1.0552767980007416</v>
          </cell>
          <cell r="I33">
            <v>1.2189872982814853</v>
          </cell>
          <cell r="J33">
            <v>1.1429297505265688</v>
          </cell>
          <cell r="L33">
            <v>1.3786731317656871</v>
          </cell>
          <cell r="M33">
            <v>1.3006970424800444</v>
          </cell>
          <cell r="O33">
            <v>1.508763523495561</v>
          </cell>
          <cell r="P33">
            <v>1.5083159761418146</v>
          </cell>
          <cell r="V33">
            <v>1.8492019622007643</v>
          </cell>
          <cell r="X33">
            <v>1.0059686202121447</v>
          </cell>
          <cell r="Y33">
            <v>1.0588826829902691</v>
          </cell>
          <cell r="AA33">
            <v>1.2450013631428896</v>
          </cell>
          <cell r="AB33">
            <v>1.1522535221743722</v>
          </cell>
          <cell r="AD33">
            <v>1.4642703368183896</v>
          </cell>
          <cell r="AE33">
            <v>1.320312486772957</v>
          </cell>
          <cell r="AG33">
            <v>1.6324993546423543</v>
          </cell>
          <cell r="AH33">
            <v>1.5414750775116559</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umich.edu/~dmendez/tobacco/RRiskmonograph.do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2"/>
  <sheetViews>
    <sheetView showGridLines="0" tabSelected="1" zoomScaleNormal="100" workbookViewId="0">
      <selection activeCell="L51" sqref="L51"/>
    </sheetView>
  </sheetViews>
  <sheetFormatPr defaultColWidth="9.109375" defaultRowHeight="13.2" x14ac:dyDescent="0.25"/>
  <cols>
    <col min="1" max="16384" width="9.109375" style="2"/>
  </cols>
  <sheetData>
    <row r="1" spans="1:40" ht="17.399999999999999" x14ac:dyDescent="0.3">
      <c r="A1" s="1" t="s">
        <v>0</v>
      </c>
    </row>
    <row r="2" spans="1:40" x14ac:dyDescent="0.25">
      <c r="A2" s="3" t="s">
        <v>1</v>
      </c>
    </row>
    <row r="4" spans="1:40" x14ac:dyDescent="0.25">
      <c r="A4" s="4" t="s">
        <v>2</v>
      </c>
      <c r="H4" s="2" t="s">
        <v>3</v>
      </c>
    </row>
    <row r="5" spans="1:40" x14ac:dyDescent="0.25">
      <c r="C5" s="5" t="s">
        <v>4</v>
      </c>
      <c r="D5" s="5" t="s">
        <v>5</v>
      </c>
      <c r="H5" s="5" t="str">
        <f>C5</f>
        <v>Men</v>
      </c>
      <c r="I5" s="5" t="str">
        <f>D5</f>
        <v>Women</v>
      </c>
    </row>
    <row r="6" spans="1:40" x14ac:dyDescent="0.25">
      <c r="A6" s="4" t="s">
        <v>6</v>
      </c>
      <c r="C6" s="6">
        <v>-12.39</v>
      </c>
      <c r="D6" s="6">
        <v>-11.94</v>
      </c>
      <c r="H6" s="7"/>
      <c r="I6" s="8"/>
      <c r="J6" s="2">
        <v>-12.63</v>
      </c>
    </row>
    <row r="7" spans="1:40" x14ac:dyDescent="0.25">
      <c r="A7" s="4" t="s">
        <v>7</v>
      </c>
      <c r="C7" s="6">
        <v>0.11550000000000001</v>
      </c>
      <c r="D7" s="6">
        <v>0.10199999999999999</v>
      </c>
      <c r="H7" s="9"/>
      <c r="I7" s="10"/>
    </row>
    <row r="8" spans="1:40" x14ac:dyDescent="0.25">
      <c r="A8" s="4" t="s">
        <v>8</v>
      </c>
      <c r="C8" s="6">
        <v>-10.69</v>
      </c>
      <c r="D8" s="6">
        <v>-10.91</v>
      </c>
      <c r="H8" s="9"/>
      <c r="I8" s="11"/>
      <c r="K8" s="2">
        <v>-10.7</v>
      </c>
    </row>
    <row r="9" spans="1:40" x14ac:dyDescent="0.25">
      <c r="A9" s="4" t="s">
        <v>9</v>
      </c>
      <c r="C9" s="6">
        <v>0.10440000000000001</v>
      </c>
      <c r="D9" s="6">
        <v>9.8000000000000004E-2</v>
      </c>
      <c r="H9" s="9"/>
      <c r="I9" s="10"/>
    </row>
    <row r="10" spans="1:40" x14ac:dyDescent="0.25">
      <c r="A10" s="4" t="s">
        <v>10</v>
      </c>
      <c r="C10" s="6">
        <v>-9.1899999999999996E-2</v>
      </c>
      <c r="D10" s="6">
        <v>-8.7800000000000003E-2</v>
      </c>
      <c r="H10" s="9"/>
      <c r="I10" s="10"/>
    </row>
    <row r="11" spans="1:40" x14ac:dyDescent="0.25">
      <c r="A11" s="4" t="s">
        <v>11</v>
      </c>
      <c r="C11" s="6">
        <v>8.9999999999999998E-4</v>
      </c>
      <c r="D11" s="6">
        <v>8.9999999999999998E-4</v>
      </c>
      <c r="H11" s="12"/>
      <c r="I11" s="13"/>
    </row>
    <row r="12" spans="1:40" x14ac:dyDescent="0.25">
      <c r="K12" s="2" t="s">
        <v>12</v>
      </c>
      <c r="L12" s="2">
        <f>SUMXMY2(F16:F33,G16:G33)+SUMXMY2(I18:I33,J18:J33)+SUMXMY2(L21:L33,M21:M33)+SUMXMY2(O25:O33,P25:P33)+SUMXMY2(R29:R33,S29:S33) + SUMXMY2(X16:X33,Y16:Y33)+SUMXMY2(AA18:AA33,AB18:AB33)+SUMXMY2(AD21:AD33,AE21:AE33)+SUMXMY2(AG25:AG33,AH25:AH33)+SUMXMY2(AJ29:AJ33,AK29:AK33)</f>
        <v>0.39244734588529351</v>
      </c>
      <c r="M12" s="2" t="s">
        <v>13</v>
      </c>
    </row>
    <row r="13" spans="1:40" x14ac:dyDescent="0.25">
      <c r="B13" s="14" t="s">
        <v>4</v>
      </c>
      <c r="F13" s="15" t="s">
        <v>14</v>
      </c>
      <c r="T13" s="14" t="s">
        <v>5</v>
      </c>
      <c r="X13" s="15" t="s">
        <v>14</v>
      </c>
    </row>
    <row r="14" spans="1:40" x14ac:dyDescent="0.25">
      <c r="B14" s="16" t="s">
        <v>15</v>
      </c>
      <c r="C14" s="2" t="s">
        <v>16</v>
      </c>
      <c r="D14" s="10"/>
      <c r="E14" s="17" t="s">
        <v>17</v>
      </c>
      <c r="F14" s="18">
        <v>40</v>
      </c>
      <c r="G14" s="19">
        <v>-9.5000000000000001E-2</v>
      </c>
      <c r="H14" s="2" t="s">
        <v>17</v>
      </c>
      <c r="I14" s="18">
        <v>50</v>
      </c>
      <c r="J14" s="19">
        <v>-9.5000000000000001E-2</v>
      </c>
      <c r="K14" s="2" t="s">
        <v>17</v>
      </c>
      <c r="L14" s="18">
        <v>60</v>
      </c>
      <c r="M14" s="19">
        <v>-6.5000000000000002E-2</v>
      </c>
      <c r="N14" s="2" t="s">
        <v>17</v>
      </c>
      <c r="O14" s="18">
        <v>70</v>
      </c>
      <c r="P14" s="19">
        <v>-4.4999999999999998E-2</v>
      </c>
      <c r="Q14" s="2" t="s">
        <v>17</v>
      </c>
      <c r="R14" s="18">
        <v>80</v>
      </c>
      <c r="S14" s="19">
        <v>-2.5000000000000001E-2</v>
      </c>
      <c r="T14" s="16" t="s">
        <v>15</v>
      </c>
      <c r="U14" s="2" t="s">
        <v>16</v>
      </c>
      <c r="V14" s="10"/>
      <c r="W14" s="17" t="s">
        <v>17</v>
      </c>
      <c r="X14" s="20">
        <f>F14</f>
        <v>40</v>
      </c>
      <c r="Y14" s="21">
        <f>G14</f>
        <v>-9.5000000000000001E-2</v>
      </c>
      <c r="Z14" s="2" t="s">
        <v>17</v>
      </c>
      <c r="AA14" s="20">
        <f>I14</f>
        <v>50</v>
      </c>
      <c r="AB14" s="21">
        <f>J14</f>
        <v>-9.5000000000000001E-2</v>
      </c>
      <c r="AC14" s="2" t="s">
        <v>17</v>
      </c>
      <c r="AD14" s="20">
        <f>L14</f>
        <v>60</v>
      </c>
      <c r="AE14" s="21">
        <f>M14</f>
        <v>-6.5000000000000002E-2</v>
      </c>
      <c r="AF14" s="2" t="s">
        <v>17</v>
      </c>
      <c r="AG14" s="20">
        <f>O14</f>
        <v>70</v>
      </c>
      <c r="AH14" s="21">
        <f>P14</f>
        <v>-4.4999999999999998E-2</v>
      </c>
      <c r="AI14" s="2" t="s">
        <v>17</v>
      </c>
      <c r="AJ14" s="20">
        <f>R14</f>
        <v>80</v>
      </c>
      <c r="AK14" s="21">
        <f>S14</f>
        <v>-2.5000000000000001E-2</v>
      </c>
      <c r="AL14" s="2" t="s">
        <v>18</v>
      </c>
    </row>
    <row r="15" spans="1:40" x14ac:dyDescent="0.25">
      <c r="A15" s="2" t="s">
        <v>19</v>
      </c>
      <c r="B15" s="2" t="s">
        <v>20</v>
      </c>
      <c r="C15" s="2" t="s">
        <v>21</v>
      </c>
      <c r="D15" s="10" t="s">
        <v>22</v>
      </c>
      <c r="E15" s="17" t="str">
        <f>H15</f>
        <v>FS P(die)</v>
      </c>
      <c r="F15" s="17" t="str">
        <f>I15</f>
        <v>FS RR</v>
      </c>
      <c r="G15" s="22" t="s">
        <v>23</v>
      </c>
      <c r="H15" s="2" t="str">
        <f>K15</f>
        <v>FS P(die)</v>
      </c>
      <c r="I15" s="2" t="str">
        <f>L15</f>
        <v>FS RR</v>
      </c>
      <c r="J15" s="22" t="s">
        <v>23</v>
      </c>
      <c r="K15" s="2" t="s">
        <v>24</v>
      </c>
      <c r="L15" s="2" t="s">
        <v>25</v>
      </c>
      <c r="M15" s="22" t="s">
        <v>23</v>
      </c>
      <c r="N15" s="2" t="s">
        <v>24</v>
      </c>
      <c r="O15" s="2" t="s">
        <v>25</v>
      </c>
      <c r="P15" s="22" t="s">
        <v>23</v>
      </c>
      <c r="Q15" s="2" t="s">
        <v>24</v>
      </c>
      <c r="R15" s="2" t="s">
        <v>25</v>
      </c>
      <c r="S15" s="22" t="s">
        <v>23</v>
      </c>
      <c r="T15" s="2" t="s">
        <v>20</v>
      </c>
      <c r="U15" s="2" t="s">
        <v>21</v>
      </c>
      <c r="V15" s="10" t="s">
        <v>22</v>
      </c>
      <c r="W15" s="17" t="str">
        <f>Z15</f>
        <v>FS P(die)</v>
      </c>
      <c r="X15" s="17" t="str">
        <f>AA15</f>
        <v>FS RR</v>
      </c>
      <c r="Y15" s="22" t="s">
        <v>23</v>
      </c>
      <c r="Z15" s="2" t="str">
        <f>AC15</f>
        <v>FS P(die)</v>
      </c>
      <c r="AA15" s="2" t="str">
        <f>AD15</f>
        <v>FS RR</v>
      </c>
      <c r="AB15" s="22" t="s">
        <v>23</v>
      </c>
      <c r="AC15" s="2" t="s">
        <v>24</v>
      </c>
      <c r="AD15" s="2" t="s">
        <v>25</v>
      </c>
      <c r="AE15" s="22" t="s">
        <v>23</v>
      </c>
      <c r="AF15" s="2" t="s">
        <v>24</v>
      </c>
      <c r="AG15" s="2" t="s">
        <v>25</v>
      </c>
      <c r="AH15" s="22" t="s">
        <v>23</v>
      </c>
      <c r="AI15" s="2" t="s">
        <v>24</v>
      </c>
      <c r="AJ15" s="2" t="s">
        <v>25</v>
      </c>
      <c r="AK15" s="22" t="s">
        <v>23</v>
      </c>
      <c r="AL15" s="2" t="s">
        <v>26</v>
      </c>
    </row>
    <row r="16" spans="1:40" x14ac:dyDescent="0.25">
      <c r="A16" s="2">
        <v>40</v>
      </c>
      <c r="B16" s="2">
        <f t="shared" ref="B16:B33" si="0">1/(1+EXP(-(IF($H$6,$H$6,$C$6)+IF($H$7,$H$7,$C$7)*$A16)))</f>
        <v>4.2203507800007945E-4</v>
      </c>
      <c r="C16" s="2">
        <f t="shared" ref="C16:C33" si="1">1/(1+EXP(-(IF($H$8,$H$8,$C$8)+IF($H$9,$H$9,$C$9)*$A16)))</f>
        <v>1.4803430317958631E-3</v>
      </c>
      <c r="D16" s="10">
        <f t="shared" ref="D16:D33" si="2">C16/B16</f>
        <v>3.5076303107572127</v>
      </c>
      <c r="E16" s="17">
        <f t="shared" ref="E16:E33" si="3">1/(1+EXP(-(IF($H$8,$H$8,$C$8)+IF($H$9,$H$9,$C$9)*$A16+IF($H$10,$H$10,$C$10)*MAX(0,($A16-F$14))+IF($H$11,$H$11,$C$11)*MAX(0,($A16-F$14))*$A16)))</f>
        <v>1.4803430317958631E-3</v>
      </c>
      <c r="F16" s="17">
        <f t="shared" ref="F16:F33" si="4">IF($A16&lt;F$14,#N/A,IFERROR(MIN(F15,E16/$B16),E16/$B16))</f>
        <v>3.5076303107572127</v>
      </c>
      <c r="G16" s="10">
        <f t="shared" ref="G16:G33" si="5">IF($A16&lt;F$14,#N/A, IF($A16=F$14,$D16, 1+(G15-1)*($D16-1)/($D15-1)*EXP($AL16*($A16-$A15))))</f>
        <v>3.5076303107572127</v>
      </c>
      <c r="H16" s="2">
        <f t="shared" ref="H16:H33" si="6">1/(1+EXP(-(IF($H$8,$H$8,$C$8)+IF($H$9,$H$9,$C$9)*$A16+IF($H$10,$H$10,$C$10)*MAX(0,($A16-I$14))+IF($H$11,$H$11,$C$11)*MAX(0,($A16-I$14))*$A16)))</f>
        <v>1.4803430317958631E-3</v>
      </c>
      <c r="I16" s="2" t="e">
        <f t="shared" ref="I16:I33" si="7">IF($A16&lt;I$14,#N/A,IFERROR(MIN(I15,H16/$B16),H16/$B16))</f>
        <v>#N/A</v>
      </c>
      <c r="J16" s="10" t="e">
        <f t="shared" ref="J16:J33" si="8">IF($A16&lt;I$14,#N/A, IF($A16=I$14,$D16, 1+(J15-1)*($D16-1)/($D15-1)*EXP($AL16*($A16-$A15))))</f>
        <v>#N/A</v>
      </c>
      <c r="K16" s="2">
        <f t="shared" ref="K16:K33" si="9">1/(1+EXP(-(IF($H$8,$H$8,$C$8)+IF($H$9,$H$9,$C$9)*$A16+IF($H$10,$H$10,$C$10)*MAX(0,($A16-L$14))+IF($H$11,$H$11,$C$11)*MAX(0,($A16-L$14))*$A16)))</f>
        <v>1.4803430317958631E-3</v>
      </c>
      <c r="L16" s="2" t="e">
        <f t="shared" ref="L16:L33" si="10">IF($A16&lt;L$14,#N/A,IFERROR(MIN(L15,K16/$B16),K16/$B16))</f>
        <v>#N/A</v>
      </c>
      <c r="M16" s="10" t="e">
        <f t="shared" ref="M16:M33" si="11">IF($A16&lt;L$14,#N/A, IF($A16=L$14,$D16, 1+(M15-1)*($D16-1)/($D15-1)*EXP($AL16*($A16-$A15))))</f>
        <v>#N/A</v>
      </c>
      <c r="N16" s="2">
        <f t="shared" ref="N16:N33" si="12">1/(1+EXP(-(IF($H$8,$H$8,$C$8)+IF($H$9,$H$9,$C$9)*$A16+IF($H$10,$H$10,$C$10)*MAX(0,($A16-O$14))+IF($H$11,$H$11,$C$11)*MAX(0,($A16-O$14))*$A16)))</f>
        <v>1.4803430317958631E-3</v>
      </c>
      <c r="O16" s="2" t="e">
        <f t="shared" ref="O16:O33" si="13">IF($A16&lt;O$14,#N/A,IFERROR(MIN(O15,N16/$B16),N16/$B16))</f>
        <v>#N/A</v>
      </c>
      <c r="P16" s="10" t="e">
        <f t="shared" ref="P16:P33" si="14">IF($A16&lt;O$14,#N/A, IF($A16=O$14,$D16, 1+(P15-1)*($D16-1)/($D15-1)*EXP($AL16*($A16-$A15))))</f>
        <v>#N/A</v>
      </c>
      <c r="Q16" s="2">
        <f t="shared" ref="Q16:Q33" si="15">1/(1+EXP(-(IF($H$8,$H$8,$C$8)+IF($H$9,$H$9,$C$9)*$A16+IF($H$10,$H$10,$C$10)*MAX(0,($A16-R$14))+IF($H$11,$H$11,$C$11)*MAX(0,($A16-R$14))*$A16)))</f>
        <v>1.4803430317958631E-3</v>
      </c>
      <c r="R16" s="2" t="e">
        <f t="shared" ref="R16:R33" si="16">IF($A16&lt;R$14,#N/A,IFERROR(MIN(R15,Q16/$B16),Q16/$B16))</f>
        <v>#N/A</v>
      </c>
      <c r="S16" s="10" t="e">
        <f t="shared" ref="S16:S33" si="17">IF($A16&lt;R$14,#N/A, IF($A16=R$14,$D16, 1+(S15-1)*($D16-1)/($D15-1)*EXP($AL16*($A16-$A15))))</f>
        <v>#N/A</v>
      </c>
      <c r="T16" s="2">
        <f t="shared" ref="T16:T33" si="18">1/(1+EXP(-(IF($I$6,$I$6,$D$6)+IF($I$7,$I$7,$D$7)*$A16)))</f>
        <v>3.8572503016137748E-4</v>
      </c>
      <c r="U16" s="2">
        <f t="shared" ref="U16:U33" si="19">1/(1+EXP(-(IF($I$8,$I$8,$D$8)+IF($I$9,$I$9,$D$9)*$A16)))</f>
        <v>9.2019898558525957E-4</v>
      </c>
      <c r="V16" s="10">
        <f t="shared" ref="V16:V33" si="20">U16/T16</f>
        <v>2.3856346195637652</v>
      </c>
      <c r="W16" s="17">
        <f t="shared" ref="W16:W33" si="21">1/(1+EXP(-(IF($I$8,$I$8,$D$8)+IF($I$9,$I$9,$D$9)*$A16+IF($I$10,$I$10,$D$10)*MAX(0,($A16-X$14))+IF($I$11,$I$11,$D$11)*MAX(0,($A16-X$14))*$A16)))</f>
        <v>9.2019898558525957E-4</v>
      </c>
      <c r="X16" s="17">
        <f t="shared" ref="X16:X33" si="22">IF($A16&lt;X$14,#N/A,IFERROR(MIN(X15,W16/$T16),W16/$T16))</f>
        <v>2.3856346195637652</v>
      </c>
      <c r="Y16" s="10">
        <f t="shared" ref="Y16:Y33" si="23">IF($A16&lt;X$14,#N/A, IF($A16=X$14,$V16, 1+(Y15-1)*($V16-1)/($V15-1)*EXP($AL16*($A16-$A15))))</f>
        <v>2.3856346195637652</v>
      </c>
      <c r="Z16" s="2">
        <f t="shared" ref="Z16:Z33" si="24">1/(1+EXP(-(IF($I$8,$I$8,$D$8)+IF($I$9,$I$9,$D$9)*$A16+IF($I$10,$I$10,$D$10)*MAX(0,($A16-AA$14))+IF($I$11,$I$11,$D$11)*MAX(0,($A16-AA$14))*$A16)))</f>
        <v>9.2019898558525957E-4</v>
      </c>
      <c r="AA16" s="2" t="e">
        <f t="shared" ref="AA16:AA33" si="25">IF($A16&lt;AA$14,#N/A,IFERROR(MIN(AA15,Z16/$T16),Z16/$T16))</f>
        <v>#N/A</v>
      </c>
      <c r="AB16" s="10" t="e">
        <f t="shared" ref="AB16:AB33" si="26">IF($A16&lt;AA$14,#N/A, IF($A16=AA$14,$V16, 1+(AB15-1)*($V16-1)/($V15-1)*EXP($AL16*($A16-$A15))))</f>
        <v>#N/A</v>
      </c>
      <c r="AC16" s="2">
        <f t="shared" ref="AC16:AC33" si="27">1/(1+EXP(-(IF($I$8,$I$8,$D$8)+IF($I$9,$I$9,$D$9)*$A16+IF($I$10,$I$10,$D$10)*MAX(0,($A16-AD$14))+IF($I$11,$I$11,$D$11)*MAX(0,($A16-AD$14))*$A16)))</f>
        <v>9.2019898558525957E-4</v>
      </c>
      <c r="AD16" s="2" t="e">
        <f t="shared" ref="AD16:AD33" si="28">IF($A16&lt;AD$14,#N/A,IFERROR(MIN(AD15,AC16/$T16),AC16/$T16))</f>
        <v>#N/A</v>
      </c>
      <c r="AE16" s="10" t="e">
        <f t="shared" ref="AE16:AE33" si="29">IF($A16&lt;AD$14,#N/A, IF($A16=AD$14,$V16, 1+(AE15-1)*($V16-1)/($V15-1)*EXP($AL16*($A16-$A15))))</f>
        <v>#N/A</v>
      </c>
      <c r="AF16" s="2">
        <f t="shared" ref="AF16:AF33" si="30">1/(1+EXP(-(IF($I$8,$I$8,$D$8)+IF($I$9,$I$9,$D$9)*$A16+IF($I$10,$I$10,$D$10)*MAX(0,($A16-AG$14))+IF($I$11,$I$11,$D$11)*MAX(0,($A16-AG$14))*$A16)))</f>
        <v>9.2019898558525957E-4</v>
      </c>
      <c r="AG16" s="2" t="e">
        <f t="shared" ref="AG16:AG33" si="31">IF($A16&lt;AG$14,#N/A,IFERROR(MIN(AG15,AF16/$T16),AF16/$T16))</f>
        <v>#N/A</v>
      </c>
      <c r="AH16" s="10" t="e">
        <f t="shared" ref="AH16:AH33" si="32">IF($A16&lt;AG$14,#N/A, IF($A16=AG$14,$V16, 1+(AH15-1)*($V16-1)/($V15-1)*EXP($AL16*($A16-$A15))))</f>
        <v>#N/A</v>
      </c>
      <c r="AI16" s="2">
        <f t="shared" ref="AI16:AI33" si="33">1/(1+EXP(-(IF($I$8,$I$8,$D$8)+IF($I$9,$I$9,$D$9)*$A16+IF($I$10,$I$10,$D$10)*MAX(0,($A16-AJ$14))+IF($I$11,$I$11,$D$11)*MAX(0,($A16-AJ$14))*$A16)))</f>
        <v>9.2019898558525957E-4</v>
      </c>
      <c r="AJ16" s="2" t="e">
        <f t="shared" ref="AJ16:AJ33" si="34">IF($A16&lt;AJ$14,#N/A,IFERROR(MIN(AJ15,AI16/$T16),AI16/$T16))</f>
        <v>#N/A</v>
      </c>
      <c r="AK16" s="10" t="e">
        <f t="shared" ref="AK16:AK33" si="35">IF($A16&lt;AJ$14,#N/A, IF($A16=AJ$14,$V16, 1+(AK15-1)*($V16-1)/($V15-1)*EXP($AL16*($A16-$A15))))</f>
        <v>#N/A</v>
      </c>
      <c r="AL16" s="2">
        <f>G14</f>
        <v>-9.5000000000000001E-2</v>
      </c>
      <c r="AN16" s="2">
        <f t="shared" ref="AN16:AN33" si="36">LN(2)/-AL16</f>
        <v>7.2962861111573183</v>
      </c>
    </row>
    <row r="17" spans="1:40" x14ac:dyDescent="0.25">
      <c r="A17" s="2">
        <v>45</v>
      </c>
      <c r="B17" s="2">
        <f t="shared" si="0"/>
        <v>7.5164086330142636E-4</v>
      </c>
      <c r="C17" s="2">
        <f t="shared" si="1"/>
        <v>2.4924339767108269E-3</v>
      </c>
      <c r="D17" s="10">
        <f t="shared" si="2"/>
        <v>3.3159905194128596</v>
      </c>
      <c r="E17" s="17">
        <f t="shared" si="3"/>
        <v>1.9286586438072488E-3</v>
      </c>
      <c r="F17" s="17">
        <f t="shared" si="4"/>
        <v>2.5659310689097135</v>
      </c>
      <c r="G17" s="10">
        <f t="shared" si="5"/>
        <v>2.4402798949375173</v>
      </c>
      <c r="H17" s="2">
        <f t="shared" si="6"/>
        <v>2.4924339767108269E-3</v>
      </c>
      <c r="I17" s="2" t="e">
        <f t="shared" si="7"/>
        <v>#N/A</v>
      </c>
      <c r="J17" s="10" t="e">
        <f t="shared" si="8"/>
        <v>#N/A</v>
      </c>
      <c r="K17" s="2">
        <f t="shared" si="9"/>
        <v>2.4924339767108269E-3</v>
      </c>
      <c r="L17" s="2" t="e">
        <f t="shared" si="10"/>
        <v>#N/A</v>
      </c>
      <c r="M17" s="10" t="e">
        <f t="shared" si="11"/>
        <v>#N/A</v>
      </c>
      <c r="N17" s="2">
        <f t="shared" si="12"/>
        <v>2.4924339767108269E-3</v>
      </c>
      <c r="O17" s="2" t="e">
        <f t="shared" si="13"/>
        <v>#N/A</v>
      </c>
      <c r="P17" s="10" t="e">
        <f t="shared" si="14"/>
        <v>#N/A</v>
      </c>
      <c r="Q17" s="2">
        <f t="shared" si="15"/>
        <v>2.4924339767108269E-3</v>
      </c>
      <c r="R17" s="2" t="e">
        <f t="shared" si="16"/>
        <v>#N/A</v>
      </c>
      <c r="S17" s="10" t="e">
        <f t="shared" si="17"/>
        <v>#N/A</v>
      </c>
      <c r="T17" s="2">
        <f t="shared" si="18"/>
        <v>6.4217970058598592E-4</v>
      </c>
      <c r="U17" s="2">
        <f t="shared" si="19"/>
        <v>1.5011822567369917E-3</v>
      </c>
      <c r="V17" s="10">
        <f t="shared" si="20"/>
        <v>2.3376357978415854</v>
      </c>
      <c r="W17" s="17">
        <f t="shared" si="21"/>
        <v>1.1853868642044746E-3</v>
      </c>
      <c r="X17" s="17">
        <f t="shared" si="22"/>
        <v>1.845880309082979</v>
      </c>
      <c r="Y17" s="10">
        <f t="shared" si="23"/>
        <v>1.8318557136703466</v>
      </c>
      <c r="Z17" s="2">
        <f t="shared" si="24"/>
        <v>1.5011822567369917E-3</v>
      </c>
      <c r="AA17" s="2" t="e">
        <f t="shared" si="25"/>
        <v>#N/A</v>
      </c>
      <c r="AB17" s="10" t="e">
        <f t="shared" si="26"/>
        <v>#N/A</v>
      </c>
      <c r="AC17" s="2">
        <f t="shared" si="27"/>
        <v>1.5011822567369917E-3</v>
      </c>
      <c r="AD17" s="2" t="e">
        <f t="shared" si="28"/>
        <v>#N/A</v>
      </c>
      <c r="AE17" s="10" t="e">
        <f t="shared" si="29"/>
        <v>#N/A</v>
      </c>
      <c r="AF17" s="2">
        <f t="shared" si="30"/>
        <v>1.5011822567369917E-3</v>
      </c>
      <c r="AG17" s="2" t="e">
        <f t="shared" si="31"/>
        <v>#N/A</v>
      </c>
      <c r="AH17" s="10" t="e">
        <f t="shared" si="32"/>
        <v>#N/A</v>
      </c>
      <c r="AI17" s="2">
        <f t="shared" si="33"/>
        <v>1.5011822567369917E-3</v>
      </c>
      <c r="AJ17" s="2" t="e">
        <f t="shared" si="34"/>
        <v>#N/A</v>
      </c>
      <c r="AK17" s="10" t="e">
        <f t="shared" si="35"/>
        <v>#N/A</v>
      </c>
      <c r="AL17" s="2">
        <f>AVERAGE(G14,J14)</f>
        <v>-9.5000000000000001E-2</v>
      </c>
      <c r="AN17" s="2">
        <f t="shared" si="36"/>
        <v>7.2962861111573183</v>
      </c>
    </row>
    <row r="18" spans="1:40" x14ac:dyDescent="0.25">
      <c r="A18" s="2">
        <v>50</v>
      </c>
      <c r="B18" s="2">
        <f t="shared" si="0"/>
        <v>1.3383212918777125E-3</v>
      </c>
      <c r="C18" s="2">
        <f t="shared" si="1"/>
        <v>4.1935720525126197E-3</v>
      </c>
      <c r="D18" s="10">
        <f t="shared" si="2"/>
        <v>3.133456874640983</v>
      </c>
      <c r="E18" s="17">
        <f t="shared" si="3"/>
        <v>2.6277397883314527E-3</v>
      </c>
      <c r="F18" s="17">
        <f t="shared" si="4"/>
        <v>1.9634595999325692</v>
      </c>
      <c r="G18" s="10">
        <f t="shared" si="5"/>
        <v>1.8250952951946953</v>
      </c>
      <c r="H18" s="2">
        <f t="shared" si="6"/>
        <v>4.1935720525126197E-3</v>
      </c>
      <c r="I18" s="2">
        <f t="shared" si="7"/>
        <v>3.133456874640983</v>
      </c>
      <c r="J18" s="10">
        <f t="shared" si="8"/>
        <v>3.133456874640983</v>
      </c>
      <c r="K18" s="2">
        <f t="shared" si="9"/>
        <v>4.1935720525126197E-3</v>
      </c>
      <c r="L18" s="2" t="e">
        <f t="shared" si="10"/>
        <v>#N/A</v>
      </c>
      <c r="M18" s="10" t="e">
        <f t="shared" si="11"/>
        <v>#N/A</v>
      </c>
      <c r="N18" s="2">
        <f t="shared" si="12"/>
        <v>4.1935720525126197E-3</v>
      </c>
      <c r="O18" s="2" t="e">
        <f t="shared" si="13"/>
        <v>#N/A</v>
      </c>
      <c r="P18" s="10" t="e">
        <f t="shared" si="14"/>
        <v>#N/A</v>
      </c>
      <c r="Q18" s="2">
        <f t="shared" si="15"/>
        <v>4.1935720525126197E-3</v>
      </c>
      <c r="R18" s="2" t="e">
        <f t="shared" si="16"/>
        <v>#N/A</v>
      </c>
      <c r="S18" s="10" t="e">
        <f t="shared" si="17"/>
        <v>#N/A</v>
      </c>
      <c r="T18" s="2">
        <f t="shared" si="18"/>
        <v>1.0689595024419641E-3</v>
      </c>
      <c r="U18" s="2">
        <f t="shared" si="19"/>
        <v>2.4480803753001894E-3</v>
      </c>
      <c r="V18" s="10">
        <f t="shared" si="20"/>
        <v>2.2901525920371344</v>
      </c>
      <c r="W18" s="17">
        <f t="shared" si="21"/>
        <v>1.597048046566824E-3</v>
      </c>
      <c r="X18" s="17">
        <f t="shared" si="22"/>
        <v>1.4940210952037736</v>
      </c>
      <c r="Y18" s="10">
        <f t="shared" si="23"/>
        <v>1.498954933856919</v>
      </c>
      <c r="Z18" s="2">
        <f t="shared" si="24"/>
        <v>2.4480803753001894E-3</v>
      </c>
      <c r="AA18" s="2">
        <f t="shared" si="25"/>
        <v>2.2901525920371344</v>
      </c>
      <c r="AB18" s="10">
        <f t="shared" si="26"/>
        <v>2.2901525920371344</v>
      </c>
      <c r="AC18" s="2">
        <f t="shared" si="27"/>
        <v>2.4480803753001894E-3</v>
      </c>
      <c r="AD18" s="2" t="e">
        <f t="shared" si="28"/>
        <v>#N/A</v>
      </c>
      <c r="AE18" s="10" t="e">
        <f t="shared" si="29"/>
        <v>#N/A</v>
      </c>
      <c r="AF18" s="2">
        <f t="shared" si="30"/>
        <v>2.4480803753001894E-3</v>
      </c>
      <c r="AG18" s="2" t="e">
        <f t="shared" si="31"/>
        <v>#N/A</v>
      </c>
      <c r="AH18" s="10" t="e">
        <f t="shared" si="32"/>
        <v>#N/A</v>
      </c>
      <c r="AI18" s="2">
        <f t="shared" si="33"/>
        <v>2.4480803753001894E-3</v>
      </c>
      <c r="AJ18" s="2" t="e">
        <f t="shared" si="34"/>
        <v>#N/A</v>
      </c>
      <c r="AK18" s="10" t="e">
        <f t="shared" si="35"/>
        <v>#N/A</v>
      </c>
      <c r="AL18" s="2">
        <f>J14</f>
        <v>-9.5000000000000001E-2</v>
      </c>
      <c r="AN18" s="2">
        <f t="shared" si="36"/>
        <v>7.2962861111573183</v>
      </c>
    </row>
    <row r="19" spans="1:40" x14ac:dyDescent="0.25">
      <c r="A19" s="2">
        <v>55</v>
      </c>
      <c r="B19" s="2">
        <f t="shared" si="0"/>
        <v>2.3818335835429564E-3</v>
      </c>
      <c r="C19" s="2">
        <f t="shared" si="1"/>
        <v>7.047569167272825E-3</v>
      </c>
      <c r="D19" s="10">
        <f t="shared" si="2"/>
        <v>2.9588839522489341</v>
      </c>
      <c r="E19" s="17">
        <f t="shared" si="3"/>
        <v>3.7434394032793807E-3</v>
      </c>
      <c r="F19" s="17">
        <f t="shared" si="4"/>
        <v>1.5716628689528542</v>
      </c>
      <c r="G19" s="10">
        <f t="shared" si="5"/>
        <v>1.5078215863560678</v>
      </c>
      <c r="H19" s="2">
        <f t="shared" si="6"/>
        <v>5.7089207770233425E-3</v>
      </c>
      <c r="I19" s="2">
        <f t="shared" si="7"/>
        <v>2.3968596364030494</v>
      </c>
      <c r="J19" s="10">
        <f t="shared" si="8"/>
        <v>2.3130791810499804</v>
      </c>
      <c r="K19" s="2">
        <f t="shared" si="9"/>
        <v>7.047569167272825E-3</v>
      </c>
      <c r="L19" s="2" t="e">
        <f t="shared" si="10"/>
        <v>#N/A</v>
      </c>
      <c r="M19" s="10" t="e">
        <f t="shared" si="11"/>
        <v>#N/A</v>
      </c>
      <c r="N19" s="2">
        <f t="shared" si="12"/>
        <v>7.047569167272825E-3</v>
      </c>
      <c r="O19" s="2" t="e">
        <f t="shared" si="13"/>
        <v>#N/A</v>
      </c>
      <c r="P19" s="10" t="e">
        <f t="shared" si="14"/>
        <v>#N/A</v>
      </c>
      <c r="Q19" s="2">
        <f t="shared" si="15"/>
        <v>7.047569167272825E-3</v>
      </c>
      <c r="R19" s="2" t="e">
        <f t="shared" si="16"/>
        <v>#N/A</v>
      </c>
      <c r="S19" s="10" t="e">
        <f t="shared" si="17"/>
        <v>#N/A</v>
      </c>
      <c r="T19" s="2">
        <f t="shared" si="18"/>
        <v>1.7788637737859738E-3</v>
      </c>
      <c r="U19" s="2">
        <f t="shared" si="19"/>
        <v>3.9898651489941039E-3</v>
      </c>
      <c r="V19" s="10">
        <f t="shared" si="20"/>
        <v>2.2429290020912807</v>
      </c>
      <c r="W19" s="17">
        <f t="shared" si="21"/>
        <v>2.2501628260596712E-3</v>
      </c>
      <c r="X19" s="17">
        <f t="shared" si="22"/>
        <v>1.2649438699123243</v>
      </c>
      <c r="Y19" s="10">
        <f t="shared" si="23"/>
        <v>1.3222172384664814</v>
      </c>
      <c r="Z19" s="2">
        <f t="shared" si="24"/>
        <v>3.2968024037276617E-3</v>
      </c>
      <c r="AA19" s="2">
        <f t="shared" si="25"/>
        <v>1.8533192098858946</v>
      </c>
      <c r="AB19" s="10">
        <f t="shared" si="26"/>
        <v>1.8331602259008584</v>
      </c>
      <c r="AC19" s="2">
        <f t="shared" si="27"/>
        <v>3.9898651489941039E-3</v>
      </c>
      <c r="AD19" s="2" t="e">
        <f t="shared" si="28"/>
        <v>#N/A</v>
      </c>
      <c r="AE19" s="10" t="e">
        <f t="shared" si="29"/>
        <v>#N/A</v>
      </c>
      <c r="AF19" s="2">
        <f t="shared" si="30"/>
        <v>3.9898651489941039E-3</v>
      </c>
      <c r="AG19" s="2" t="e">
        <f t="shared" si="31"/>
        <v>#N/A</v>
      </c>
      <c r="AH19" s="10" t="e">
        <f t="shared" si="32"/>
        <v>#N/A</v>
      </c>
      <c r="AI19" s="2">
        <f t="shared" si="33"/>
        <v>3.9898651489941039E-3</v>
      </c>
      <c r="AJ19" s="2" t="e">
        <f t="shared" si="34"/>
        <v>#N/A</v>
      </c>
      <c r="AK19" s="10" t="e">
        <f t="shared" si="35"/>
        <v>#N/A</v>
      </c>
      <c r="AL19" s="2">
        <f>AVERAGE(J14,M14)</f>
        <v>-0.08</v>
      </c>
      <c r="AN19" s="2">
        <f t="shared" si="36"/>
        <v>8.6643397569993166</v>
      </c>
    </row>
    <row r="20" spans="1:40" x14ac:dyDescent="0.25">
      <c r="A20" s="2">
        <v>57.5</v>
      </c>
      <c r="B20" s="2">
        <f t="shared" si="0"/>
        <v>3.1766385697694203E-3</v>
      </c>
      <c r="C20" s="2">
        <f t="shared" si="1"/>
        <v>9.1301596790901111E-3</v>
      </c>
      <c r="D20" s="23">
        <f t="shared" si="2"/>
        <v>2.8741575343123889</v>
      </c>
      <c r="E20" s="17">
        <f t="shared" si="3"/>
        <v>4.5429517983036948E-3</v>
      </c>
      <c r="F20" s="17">
        <f t="shared" si="4"/>
        <v>1.4301129003270427</v>
      </c>
      <c r="G20" s="10">
        <f t="shared" si="5"/>
        <v>1.405314991823559</v>
      </c>
      <c r="H20" s="2">
        <f t="shared" si="6"/>
        <v>6.7722608492012384E-3</v>
      </c>
      <c r="I20" s="2">
        <f t="shared" si="7"/>
        <v>2.1318953039384678</v>
      </c>
      <c r="J20" s="10">
        <f t="shared" si="8"/>
        <v>2.0480268894236997</v>
      </c>
      <c r="K20" s="2">
        <f t="shared" si="9"/>
        <v>9.1301596790901111E-3</v>
      </c>
      <c r="L20" s="2" t="e">
        <f t="shared" si="10"/>
        <v>#N/A</v>
      </c>
      <c r="M20" s="10" t="e">
        <f t="shared" si="11"/>
        <v>#N/A</v>
      </c>
      <c r="N20" s="2">
        <f t="shared" si="12"/>
        <v>9.1301596790901111E-3</v>
      </c>
      <c r="O20" s="2" t="e">
        <f t="shared" si="13"/>
        <v>#N/A</v>
      </c>
      <c r="P20" s="10" t="e">
        <f t="shared" si="14"/>
        <v>#N/A</v>
      </c>
      <c r="Q20" s="2">
        <f t="shared" si="15"/>
        <v>9.1301596790901111E-3</v>
      </c>
      <c r="R20" s="2" t="e">
        <f t="shared" si="16"/>
        <v>#N/A</v>
      </c>
      <c r="S20" s="10" t="e">
        <f t="shared" si="17"/>
        <v>#N/A</v>
      </c>
      <c r="T20" s="2">
        <f t="shared" si="18"/>
        <v>2.2943699470266963E-3</v>
      </c>
      <c r="U20" s="2">
        <f t="shared" si="19"/>
        <v>5.0918966019011204E-3</v>
      </c>
      <c r="V20" s="23">
        <f t="shared" si="20"/>
        <v>2.2193006008031855</v>
      </c>
      <c r="W20" s="17">
        <f t="shared" si="21"/>
        <v>2.7160010137450563E-3</v>
      </c>
      <c r="X20" s="17">
        <f t="shared" si="22"/>
        <v>1.1837676906746259</v>
      </c>
      <c r="Y20" s="10">
        <f t="shared" si="23"/>
        <v>1.2636922478484827</v>
      </c>
      <c r="Z20" s="2">
        <f t="shared" si="24"/>
        <v>3.8902849512207254E-3</v>
      </c>
      <c r="AA20" s="2">
        <f t="shared" si="25"/>
        <v>1.6955787606363115</v>
      </c>
      <c r="AB20" s="10">
        <f t="shared" si="26"/>
        <v>1.6818315923485299</v>
      </c>
      <c r="AC20" s="2">
        <f t="shared" si="27"/>
        <v>5.0918966019011204E-3</v>
      </c>
      <c r="AD20" s="2" t="e">
        <f t="shared" si="28"/>
        <v>#N/A</v>
      </c>
      <c r="AE20" s="10" t="e">
        <f t="shared" si="29"/>
        <v>#N/A</v>
      </c>
      <c r="AF20" s="2">
        <f t="shared" si="30"/>
        <v>5.0918966019011204E-3</v>
      </c>
      <c r="AG20" s="2" t="e">
        <f t="shared" si="31"/>
        <v>#N/A</v>
      </c>
      <c r="AH20" s="10" t="e">
        <f t="shared" si="32"/>
        <v>#N/A</v>
      </c>
      <c r="AI20" s="2">
        <f t="shared" si="33"/>
        <v>5.0918966019011204E-3</v>
      </c>
      <c r="AJ20" s="2" t="e">
        <f t="shared" si="34"/>
        <v>#N/A</v>
      </c>
      <c r="AK20" s="10" t="e">
        <f t="shared" si="35"/>
        <v>#N/A</v>
      </c>
      <c r="AL20" s="2">
        <f>AVERAGE(AL19,M14)</f>
        <v>-7.2500000000000009E-2</v>
      </c>
      <c r="AN20" s="2">
        <f t="shared" si="36"/>
        <v>9.5606507663440716</v>
      </c>
    </row>
    <row r="21" spans="1:40" x14ac:dyDescent="0.25">
      <c r="A21" s="2">
        <v>60</v>
      </c>
      <c r="B21" s="2">
        <f t="shared" si="0"/>
        <v>4.2355396408434243E-3</v>
      </c>
      <c r="C21" s="2">
        <f t="shared" si="1"/>
        <v>1.1820839321305865E-2</v>
      </c>
      <c r="D21" s="10">
        <f t="shared" si="2"/>
        <v>2.7908697175956494</v>
      </c>
      <c r="E21" s="17">
        <f t="shared" si="3"/>
        <v>5.574292437204773E-3</v>
      </c>
      <c r="F21" s="17">
        <f t="shared" si="4"/>
        <v>1.3160760870826751</v>
      </c>
      <c r="G21" s="10">
        <f t="shared" si="5"/>
        <v>1.3292135592978096</v>
      </c>
      <c r="H21" s="2">
        <f t="shared" si="6"/>
        <v>8.1221908221498114E-3</v>
      </c>
      <c r="I21" s="2">
        <f t="shared" si="7"/>
        <v>1.9176283333125497</v>
      </c>
      <c r="J21" s="10">
        <f t="shared" si="8"/>
        <v>1.8512506802540962</v>
      </c>
      <c r="K21" s="2">
        <f t="shared" si="9"/>
        <v>1.1820839321305865E-2</v>
      </c>
      <c r="L21" s="2">
        <f t="shared" si="10"/>
        <v>2.7908697175956494</v>
      </c>
      <c r="M21" s="10">
        <f t="shared" si="11"/>
        <v>2.7908697175956494</v>
      </c>
      <c r="N21" s="2">
        <f t="shared" si="12"/>
        <v>1.1820839321305865E-2</v>
      </c>
      <c r="O21" s="2" t="e">
        <f t="shared" si="13"/>
        <v>#N/A</v>
      </c>
      <c r="P21" s="10" t="e">
        <f t="shared" si="14"/>
        <v>#N/A</v>
      </c>
      <c r="Q21" s="2">
        <f t="shared" si="15"/>
        <v>1.1820839321305865E-2</v>
      </c>
      <c r="R21" s="2" t="e">
        <f t="shared" si="16"/>
        <v>#N/A</v>
      </c>
      <c r="S21" s="10" t="e">
        <f t="shared" si="17"/>
        <v>#N/A</v>
      </c>
      <c r="T21" s="2">
        <f t="shared" si="18"/>
        <v>2.9588245219072285E-3</v>
      </c>
      <c r="U21" s="2">
        <f t="shared" si="19"/>
        <v>6.4963322843384326E-3</v>
      </c>
      <c r="V21" s="10">
        <f t="shared" si="20"/>
        <v>2.1955787632011927</v>
      </c>
      <c r="W21" s="17">
        <f t="shared" si="21"/>
        <v>3.3149244994478137E-3</v>
      </c>
      <c r="X21" s="17">
        <f t="shared" si="22"/>
        <v>1.1203518407070139</v>
      </c>
      <c r="Y21" s="10">
        <f t="shared" si="23"/>
        <v>1.2197818949011938</v>
      </c>
      <c r="Z21" s="2">
        <f t="shared" si="24"/>
        <v>4.6418020806267566E-3</v>
      </c>
      <c r="AA21" s="2">
        <f t="shared" si="25"/>
        <v>1.5687993817337629</v>
      </c>
      <c r="AB21" s="10">
        <f t="shared" si="26"/>
        <v>1.5682921685887568</v>
      </c>
      <c r="AC21" s="2">
        <f t="shared" si="27"/>
        <v>6.4963322843384326E-3</v>
      </c>
      <c r="AD21" s="2">
        <f t="shared" si="28"/>
        <v>2.1955787632011927</v>
      </c>
      <c r="AE21" s="10">
        <f t="shared" si="29"/>
        <v>2.1955787632011927</v>
      </c>
      <c r="AF21" s="2">
        <f t="shared" si="30"/>
        <v>6.4963322843384326E-3</v>
      </c>
      <c r="AG21" s="2" t="e">
        <f t="shared" si="31"/>
        <v>#N/A</v>
      </c>
      <c r="AH21" s="10" t="e">
        <f t="shared" si="32"/>
        <v>#N/A</v>
      </c>
      <c r="AI21" s="2">
        <f t="shared" si="33"/>
        <v>6.4963322843384326E-3</v>
      </c>
      <c r="AJ21" s="2" t="e">
        <f t="shared" si="34"/>
        <v>#N/A</v>
      </c>
      <c r="AK21" s="10" t="e">
        <f t="shared" si="35"/>
        <v>#N/A</v>
      </c>
      <c r="AL21" s="2">
        <f>M14</f>
        <v>-6.5000000000000002E-2</v>
      </c>
      <c r="AN21" s="2">
        <f t="shared" si="36"/>
        <v>10.663802777845312</v>
      </c>
    </row>
    <row r="22" spans="1:40" x14ac:dyDescent="0.25">
      <c r="A22" s="2">
        <v>62.5</v>
      </c>
      <c r="B22" s="2">
        <f t="shared" si="0"/>
        <v>5.645415881953636E-3</v>
      </c>
      <c r="C22" s="2">
        <f t="shared" si="1"/>
        <v>1.5292230913827198E-2</v>
      </c>
      <c r="D22" s="23">
        <f t="shared" si="2"/>
        <v>2.7087873123237847</v>
      </c>
      <c r="E22" s="17">
        <f t="shared" si="3"/>
        <v>6.9149882877508895E-3</v>
      </c>
      <c r="F22" s="17">
        <f t="shared" si="4"/>
        <v>1.2248855411796356</v>
      </c>
      <c r="G22" s="10">
        <f t="shared" si="5"/>
        <v>1.2703694139914929</v>
      </c>
      <c r="H22" s="2">
        <f t="shared" si="6"/>
        <v>9.8476594790096305E-3</v>
      </c>
      <c r="I22" s="2">
        <f t="shared" si="7"/>
        <v>1.7443638670605395</v>
      </c>
      <c r="J22" s="10">
        <f t="shared" si="8"/>
        <v>1.6990968053413682</v>
      </c>
      <c r="K22" s="2">
        <f t="shared" si="9"/>
        <v>1.4006544948603226E-2</v>
      </c>
      <c r="L22" s="2">
        <f t="shared" si="10"/>
        <v>2.4810474979136812</v>
      </c>
      <c r="M22" s="10">
        <f t="shared" si="11"/>
        <v>2.4707668697310177</v>
      </c>
      <c r="N22" s="2">
        <f t="shared" si="12"/>
        <v>1.5292230913827198E-2</v>
      </c>
      <c r="O22" s="2" t="e">
        <f t="shared" si="13"/>
        <v>#N/A</v>
      </c>
      <c r="P22" s="10" t="e">
        <f t="shared" si="14"/>
        <v>#N/A</v>
      </c>
      <c r="Q22" s="2">
        <f t="shared" si="15"/>
        <v>1.5292230913827198E-2</v>
      </c>
      <c r="R22" s="2" t="e">
        <f t="shared" si="16"/>
        <v>#N/A</v>
      </c>
      <c r="S22" s="10" t="e">
        <f t="shared" si="17"/>
        <v>#N/A</v>
      </c>
      <c r="T22" s="2">
        <f t="shared" si="18"/>
        <v>3.8149708072605856E-3</v>
      </c>
      <c r="U22" s="2">
        <f t="shared" si="19"/>
        <v>8.2849105797192738E-3</v>
      </c>
      <c r="V22" s="23">
        <f t="shared" si="20"/>
        <v>2.1716838734261286</v>
      </c>
      <c r="W22" s="17">
        <f t="shared" si="21"/>
        <v>4.0909651611244222E-3</v>
      </c>
      <c r="X22" s="17">
        <f t="shared" si="22"/>
        <v>1.0723450762293041</v>
      </c>
      <c r="Y22" s="10">
        <f t="shared" si="23"/>
        <v>1.1853873094426859</v>
      </c>
      <c r="Z22" s="2">
        <f t="shared" si="24"/>
        <v>5.5999885422864807E-3</v>
      </c>
      <c r="AA22" s="2">
        <f t="shared" si="25"/>
        <v>1.4678981374192119</v>
      </c>
      <c r="AB22" s="10">
        <f t="shared" si="26"/>
        <v>1.4793577567405285</v>
      </c>
      <c r="AC22" s="2">
        <f t="shared" si="27"/>
        <v>7.6613592877351304E-3</v>
      </c>
      <c r="AD22" s="2">
        <f t="shared" si="28"/>
        <v>2.0082353639912958</v>
      </c>
      <c r="AE22" s="10">
        <f t="shared" si="29"/>
        <v>2.0084776557064767</v>
      </c>
      <c r="AF22" s="2">
        <f t="shared" si="30"/>
        <v>8.2849105797192738E-3</v>
      </c>
      <c r="AG22" s="2" t="e">
        <f t="shared" si="31"/>
        <v>#N/A</v>
      </c>
      <c r="AH22" s="10" t="e">
        <f t="shared" si="32"/>
        <v>#N/A</v>
      </c>
      <c r="AI22" s="2">
        <f t="shared" si="33"/>
        <v>8.2849105797192738E-3</v>
      </c>
      <c r="AJ22" s="2" t="e">
        <f t="shared" si="34"/>
        <v>#N/A</v>
      </c>
      <c r="AK22" s="10" t="e">
        <f t="shared" si="35"/>
        <v>#N/A</v>
      </c>
      <c r="AL22" s="2">
        <f>3/4*M14+1/4*P14</f>
        <v>-0.06</v>
      </c>
      <c r="AN22" s="2">
        <f t="shared" si="36"/>
        <v>11.552453009332423</v>
      </c>
    </row>
    <row r="23" spans="1:40" x14ac:dyDescent="0.25">
      <c r="A23" s="2">
        <v>65</v>
      </c>
      <c r="B23" s="2">
        <f t="shared" si="0"/>
        <v>7.5210503537727329E-3</v>
      </c>
      <c r="C23" s="2">
        <f t="shared" si="1"/>
        <v>1.9762668279090879E-2</v>
      </c>
      <c r="D23" s="10">
        <f t="shared" si="2"/>
        <v>2.6276473829453177</v>
      </c>
      <c r="E23" s="17">
        <f t="shared" si="3"/>
        <v>8.6715359029129711E-3</v>
      </c>
      <c r="F23" s="17">
        <f t="shared" si="4"/>
        <v>1.152968733757131</v>
      </c>
      <c r="G23" s="10">
        <f t="shared" si="5"/>
        <v>1.2244472982290076</v>
      </c>
      <c r="H23" s="2">
        <f t="shared" si="6"/>
        <v>1.2068674206451298E-2</v>
      </c>
      <c r="I23" s="2">
        <f t="shared" si="7"/>
        <v>1.6046527597568034</v>
      </c>
      <c r="J23" s="10">
        <f t="shared" si="8"/>
        <v>1.5803555470380894</v>
      </c>
      <c r="K23" s="2">
        <f t="shared" si="9"/>
        <v>1.6774147339280773E-2</v>
      </c>
      <c r="L23" s="2">
        <f t="shared" si="10"/>
        <v>2.2302931838325577</v>
      </c>
      <c r="M23" s="10">
        <f t="shared" si="11"/>
        <v>2.2209578197563742</v>
      </c>
      <c r="N23" s="2">
        <f t="shared" si="12"/>
        <v>1.9762668279090879E-2</v>
      </c>
      <c r="O23" s="2" t="e">
        <f t="shared" si="13"/>
        <v>#N/A</v>
      </c>
      <c r="P23" s="10" t="e">
        <f t="shared" si="14"/>
        <v>#N/A</v>
      </c>
      <c r="Q23" s="2">
        <f t="shared" si="15"/>
        <v>1.9762668279090879E-2</v>
      </c>
      <c r="R23" s="2" t="e">
        <f t="shared" si="16"/>
        <v>#N/A</v>
      </c>
      <c r="S23" s="10" t="e">
        <f t="shared" si="17"/>
        <v>#N/A</v>
      </c>
      <c r="T23" s="2">
        <f t="shared" si="18"/>
        <v>4.9176241793603328E-3</v>
      </c>
      <c r="U23" s="2">
        <f t="shared" si="19"/>
        <v>1.0560688036623122E-2</v>
      </c>
      <c r="V23" s="10">
        <f t="shared" si="20"/>
        <v>2.1475183241832885</v>
      </c>
      <c r="W23" s="17">
        <f t="shared" si="21"/>
        <v>5.1045772076101815E-3</v>
      </c>
      <c r="X23" s="17">
        <f t="shared" si="22"/>
        <v>1.0380169409924624</v>
      </c>
      <c r="Y23" s="10">
        <f t="shared" si="23"/>
        <v>1.1582390573228172</v>
      </c>
      <c r="Z23" s="2">
        <f t="shared" si="24"/>
        <v>6.8305235196086623E-3</v>
      </c>
      <c r="AA23" s="2">
        <f t="shared" si="25"/>
        <v>1.3889885177230346</v>
      </c>
      <c r="AB23" s="10">
        <f t="shared" si="26"/>
        <v>1.4091602590006422</v>
      </c>
      <c r="AC23" s="2">
        <f t="shared" si="27"/>
        <v>9.1346841894003276E-3</v>
      </c>
      <c r="AD23" s="2">
        <f t="shared" si="28"/>
        <v>1.8575401161681564</v>
      </c>
      <c r="AE23" s="10">
        <f t="shared" si="29"/>
        <v>1.8607954560096427</v>
      </c>
      <c r="AF23" s="2">
        <f t="shared" si="30"/>
        <v>1.0560688036623122E-2</v>
      </c>
      <c r="AG23" s="2" t="e">
        <f t="shared" si="31"/>
        <v>#N/A</v>
      </c>
      <c r="AH23" s="10" t="e">
        <f t="shared" si="32"/>
        <v>#N/A</v>
      </c>
      <c r="AI23" s="2">
        <f t="shared" si="33"/>
        <v>1.0560688036623122E-2</v>
      </c>
      <c r="AJ23" s="2" t="e">
        <f t="shared" si="34"/>
        <v>#N/A</v>
      </c>
      <c r="AK23" s="10" t="e">
        <f t="shared" si="35"/>
        <v>#N/A</v>
      </c>
      <c r="AL23" s="2">
        <f>AVERAGE(M14,P14)</f>
        <v>-5.5E-2</v>
      </c>
      <c r="AN23" s="2">
        <f t="shared" si="36"/>
        <v>12.602676010180824</v>
      </c>
    </row>
    <row r="24" spans="1:40" x14ac:dyDescent="0.25">
      <c r="A24" s="2">
        <v>67.5</v>
      </c>
      <c r="B24" s="2">
        <f t="shared" si="0"/>
        <v>1.0013570623173138E-2</v>
      </c>
      <c r="C24" s="2">
        <f t="shared" si="1"/>
        <v>2.5506115412043354E-2</v>
      </c>
      <c r="D24" s="23">
        <f t="shared" si="2"/>
        <v>2.5471548932823005</v>
      </c>
      <c r="E24" s="17">
        <f t="shared" si="3"/>
        <v>1.0991018214071332E-2</v>
      </c>
      <c r="F24" s="17">
        <f t="shared" si="4"/>
        <v>1.0976122931251127</v>
      </c>
      <c r="G24" s="10">
        <f t="shared" si="5"/>
        <v>1.1882786357220445</v>
      </c>
      <c r="H24" s="2">
        <f t="shared" si="6"/>
        <v>1.4947881026537829E-2</v>
      </c>
      <c r="I24" s="2">
        <f t="shared" si="7"/>
        <v>1.4927623311454798</v>
      </c>
      <c r="J24" s="10">
        <f t="shared" si="8"/>
        <v>1.4868338870293001</v>
      </c>
      <c r="K24" s="2">
        <f t="shared" si="9"/>
        <v>2.0300010268187289E-2</v>
      </c>
      <c r="L24" s="2">
        <f t="shared" si="10"/>
        <v>2.0272499223413423</v>
      </c>
      <c r="M24" s="10">
        <f t="shared" si="11"/>
        <v>2.0242060135798163</v>
      </c>
      <c r="N24" s="2">
        <f t="shared" si="12"/>
        <v>2.5506115412043354E-2</v>
      </c>
      <c r="O24" s="2" t="e">
        <f t="shared" si="13"/>
        <v>#N/A</v>
      </c>
      <c r="P24" s="10" t="e">
        <f t="shared" si="14"/>
        <v>#N/A</v>
      </c>
      <c r="Q24" s="2">
        <f t="shared" si="15"/>
        <v>2.5506115412043354E-2</v>
      </c>
      <c r="R24" s="2" t="e">
        <f t="shared" si="16"/>
        <v>#N/A</v>
      </c>
      <c r="S24" s="10" t="e">
        <f t="shared" si="17"/>
        <v>#N/A</v>
      </c>
      <c r="T24" s="2">
        <f t="shared" si="18"/>
        <v>6.3369536845299832E-3</v>
      </c>
      <c r="U24" s="2">
        <f t="shared" si="19"/>
        <v>1.3453117298686132E-2</v>
      </c>
      <c r="V24" s="23">
        <f t="shared" si="20"/>
        <v>2.1229628569841692</v>
      </c>
      <c r="W24" s="17">
        <f t="shared" si="21"/>
        <v>6.4393020389941968E-3</v>
      </c>
      <c r="X24" s="17">
        <f t="shared" si="22"/>
        <v>1.0161510340077238</v>
      </c>
      <c r="Y24" s="10">
        <f t="shared" si="23"/>
        <v>1.1366572381327371</v>
      </c>
      <c r="Z24" s="2">
        <f t="shared" si="24"/>
        <v>8.4226287236258413E-3</v>
      </c>
      <c r="AA24" s="2">
        <f t="shared" si="25"/>
        <v>1.3291289699950763</v>
      </c>
      <c r="AB24" s="10">
        <f t="shared" si="26"/>
        <v>1.353355940655244</v>
      </c>
      <c r="AC24" s="2">
        <f t="shared" si="27"/>
        <v>1.1010057379809928E-2</v>
      </c>
      <c r="AD24" s="2">
        <f t="shared" si="28"/>
        <v>1.7374369338832485</v>
      </c>
      <c r="AE24" s="10">
        <f t="shared" si="29"/>
        <v>1.7433937714600223</v>
      </c>
      <c r="AF24" s="2">
        <f t="shared" si="30"/>
        <v>1.3453117298686132E-2</v>
      </c>
      <c r="AG24" s="2" t="e">
        <f t="shared" si="31"/>
        <v>#N/A</v>
      </c>
      <c r="AH24" s="10" t="e">
        <f t="shared" si="32"/>
        <v>#N/A</v>
      </c>
      <c r="AI24" s="2">
        <f t="shared" si="33"/>
        <v>1.3453117298686132E-2</v>
      </c>
      <c r="AJ24" s="2" t="e">
        <f t="shared" si="34"/>
        <v>#N/A</v>
      </c>
      <c r="AK24" s="10" t="e">
        <f t="shared" si="35"/>
        <v>#N/A</v>
      </c>
      <c r="AL24" s="2">
        <f>AVERAGE(AL23,P14)</f>
        <v>-0.05</v>
      </c>
      <c r="AN24" s="2">
        <f t="shared" si="36"/>
        <v>13.862943611198904</v>
      </c>
    </row>
    <row r="25" spans="1:40" x14ac:dyDescent="0.25">
      <c r="A25" s="2">
        <v>70</v>
      </c>
      <c r="B25" s="2">
        <f t="shared" si="0"/>
        <v>1.3321039709388015E-2</v>
      </c>
      <c r="C25" s="2">
        <f t="shared" si="1"/>
        <v>3.2862769759849191E-2</v>
      </c>
      <c r="D25" s="10">
        <f t="shared" si="2"/>
        <v>2.4669823434794749</v>
      </c>
      <c r="E25" s="17">
        <f t="shared" si="3"/>
        <v>1.4077499624719002E-2</v>
      </c>
      <c r="F25" s="17">
        <f t="shared" si="4"/>
        <v>1.0567868523654254</v>
      </c>
      <c r="G25" s="10">
        <f t="shared" si="5"/>
        <v>1.1595269290700916</v>
      </c>
      <c r="H25" s="2">
        <f t="shared" si="6"/>
        <v>1.8706509954354619E-2</v>
      </c>
      <c r="I25" s="2">
        <f t="shared" si="7"/>
        <v>1.4042830261343031</v>
      </c>
      <c r="J25" s="10">
        <f t="shared" si="8"/>
        <v>1.4124903214175297</v>
      </c>
      <c r="K25" s="2">
        <f t="shared" si="9"/>
        <v>2.48193293064011E-2</v>
      </c>
      <c r="L25" s="2">
        <f t="shared" si="10"/>
        <v>1.8631675790974225</v>
      </c>
      <c r="M25" s="10">
        <f t="shared" si="11"/>
        <v>1.8678012747166852</v>
      </c>
      <c r="N25" s="2">
        <f t="shared" si="12"/>
        <v>3.2862769759849191E-2</v>
      </c>
      <c r="O25" s="2">
        <f t="shared" si="13"/>
        <v>2.4669823434794749</v>
      </c>
      <c r="P25" s="10">
        <f t="shared" si="14"/>
        <v>2.4669823434794749</v>
      </c>
      <c r="Q25" s="2">
        <f t="shared" si="15"/>
        <v>3.2862769759849191E-2</v>
      </c>
      <c r="R25" s="2" t="e">
        <f t="shared" si="16"/>
        <v>#N/A</v>
      </c>
      <c r="S25" s="10" t="e">
        <f t="shared" si="17"/>
        <v>#N/A</v>
      </c>
      <c r="T25" s="2">
        <f t="shared" si="18"/>
        <v>8.1625711531598966E-3</v>
      </c>
      <c r="U25" s="2">
        <f t="shared" si="19"/>
        <v>1.7124033315727736E-2</v>
      </c>
      <c r="V25" s="10">
        <f t="shared" si="20"/>
        <v>2.0978724711145307</v>
      </c>
      <c r="W25" s="17">
        <f t="shared" si="21"/>
        <v>8.2112904403277166E-3</v>
      </c>
      <c r="X25" s="17">
        <f t="shared" si="22"/>
        <v>1.0059686202121447</v>
      </c>
      <c r="Y25" s="10">
        <f t="shared" si="23"/>
        <v>1.1193880925738249</v>
      </c>
      <c r="Z25" s="2">
        <f t="shared" si="24"/>
        <v>1.0498176837357856E-2</v>
      </c>
      <c r="AA25" s="2">
        <f t="shared" si="25"/>
        <v>1.2861360275302225</v>
      </c>
      <c r="AB25" s="10">
        <f t="shared" si="26"/>
        <v>1.3087029441754332</v>
      </c>
      <c r="AC25" s="2">
        <f t="shared" si="27"/>
        <v>1.3413358968578697E-2</v>
      </c>
      <c r="AD25" s="2">
        <f t="shared" si="28"/>
        <v>1.6432762075692429</v>
      </c>
      <c r="AE25" s="10">
        <f t="shared" si="29"/>
        <v>1.6494523496784521</v>
      </c>
      <c r="AF25" s="2">
        <f t="shared" si="30"/>
        <v>1.7124033315727736E-2</v>
      </c>
      <c r="AG25" s="2">
        <f t="shared" si="31"/>
        <v>2.0978724711145307</v>
      </c>
      <c r="AH25" s="10">
        <f t="shared" si="32"/>
        <v>2.0978724711145307</v>
      </c>
      <c r="AI25" s="2">
        <f t="shared" si="33"/>
        <v>1.7124033315727736E-2</v>
      </c>
      <c r="AJ25" s="2" t="e">
        <f t="shared" si="34"/>
        <v>#N/A</v>
      </c>
      <c r="AK25" s="10" t="e">
        <f t="shared" si="35"/>
        <v>#N/A</v>
      </c>
      <c r="AL25" s="2">
        <f>P14</f>
        <v>-4.4999999999999998E-2</v>
      </c>
      <c r="AN25" s="2">
        <f t="shared" si="36"/>
        <v>15.403270679109896</v>
      </c>
    </row>
    <row r="26" spans="1:40" x14ac:dyDescent="0.25">
      <c r="A26" s="2">
        <v>72.5</v>
      </c>
      <c r="B26" s="2">
        <f t="shared" si="0"/>
        <v>1.7701427872321627E-2</v>
      </c>
      <c r="C26" s="2">
        <f t="shared" si="1"/>
        <v>4.2249289027765986E-2</v>
      </c>
      <c r="D26" s="23">
        <f t="shared" si="2"/>
        <v>2.3867729390253301</v>
      </c>
      <c r="E26" s="17">
        <f t="shared" si="3"/>
        <v>1.8215034210369314E-2</v>
      </c>
      <c r="F26" s="17">
        <f t="shared" si="4"/>
        <v>1.0290149665751414</v>
      </c>
      <c r="G26" s="10">
        <f t="shared" si="5"/>
        <v>1.1364536095891264</v>
      </c>
      <c r="H26" s="2">
        <f t="shared" si="6"/>
        <v>2.3646144481013164E-2</v>
      </c>
      <c r="I26" s="2">
        <f t="shared" si="7"/>
        <v>1.3358326035374151</v>
      </c>
      <c r="J26" s="10">
        <f t="shared" si="8"/>
        <v>1.3528294163631174</v>
      </c>
      <c r="K26" s="2">
        <f t="shared" si="9"/>
        <v>3.0646080864962889E-2</v>
      </c>
      <c r="L26" s="2">
        <f t="shared" si="10"/>
        <v>1.7312773345749033</v>
      </c>
      <c r="M26" s="10">
        <f t="shared" si="11"/>
        <v>1.7422860643741767</v>
      </c>
      <c r="N26" s="2">
        <f t="shared" si="12"/>
        <v>3.963408092459425E-2</v>
      </c>
      <c r="O26" s="2">
        <f t="shared" si="13"/>
        <v>2.2390329870827563</v>
      </c>
      <c r="P26" s="10">
        <f t="shared" si="14"/>
        <v>2.2548040455498191</v>
      </c>
      <c r="Q26" s="2">
        <f t="shared" si="15"/>
        <v>4.2249289027765986E-2</v>
      </c>
      <c r="R26" s="2" t="e">
        <f t="shared" si="16"/>
        <v>#N/A</v>
      </c>
      <c r="S26" s="10" t="e">
        <f t="shared" si="17"/>
        <v>#N/A</v>
      </c>
      <c r="T26" s="2">
        <f t="shared" si="18"/>
        <v>1.0508569889029963E-2</v>
      </c>
      <c r="U26" s="2">
        <f t="shared" si="19"/>
        <v>2.1774513966482223E-2</v>
      </c>
      <c r="V26" s="23">
        <f t="shared" si="20"/>
        <v>2.0720720513276434</v>
      </c>
      <c r="W26" s="17">
        <f t="shared" si="21"/>
        <v>1.0582915611035122E-2</v>
      </c>
      <c r="X26" s="17">
        <f t="shared" si="22"/>
        <v>1.0059686202121447</v>
      </c>
      <c r="Y26" s="10">
        <f t="shared" si="23"/>
        <v>1.1054881423097946</v>
      </c>
      <c r="Z26" s="2">
        <f t="shared" si="24"/>
        <v>1.3224452848892759E-2</v>
      </c>
      <c r="AA26" s="2">
        <f t="shared" si="25"/>
        <v>1.258444582711292</v>
      </c>
      <c r="AB26" s="10">
        <f t="shared" si="26"/>
        <v>1.2727617085137206</v>
      </c>
      <c r="AC26" s="2">
        <f t="shared" si="27"/>
        <v>1.6514323153691484E-2</v>
      </c>
      <c r="AD26" s="2">
        <f t="shared" si="28"/>
        <v>1.57151004637948</v>
      </c>
      <c r="AE26" s="10">
        <f t="shared" si="29"/>
        <v>1.5738388176689186</v>
      </c>
      <c r="AF26" s="2">
        <f t="shared" si="30"/>
        <v>2.0605530132509514E-2</v>
      </c>
      <c r="AG26" s="2">
        <f t="shared" si="31"/>
        <v>1.9608310502859103</v>
      </c>
      <c r="AH26" s="10">
        <f t="shared" si="32"/>
        <v>1.9700509068718195</v>
      </c>
      <c r="AI26" s="2">
        <f t="shared" si="33"/>
        <v>2.1774513966482223E-2</v>
      </c>
      <c r="AJ26" s="2" t="e">
        <f t="shared" si="34"/>
        <v>#N/A</v>
      </c>
      <c r="AK26" s="10" t="e">
        <f t="shared" si="35"/>
        <v>#N/A</v>
      </c>
      <c r="AL26" s="2">
        <f>3/4*P14+1/4*S14</f>
        <v>-0.04</v>
      </c>
      <c r="AN26" s="2">
        <f t="shared" si="36"/>
        <v>17.328679513998633</v>
      </c>
    </row>
    <row r="27" spans="1:40" x14ac:dyDescent="0.25">
      <c r="A27" s="2">
        <v>75</v>
      </c>
      <c r="B27" s="2">
        <f t="shared" si="0"/>
        <v>2.3487940058211174E-2</v>
      </c>
      <c r="C27" s="2">
        <f t="shared" si="1"/>
        <v>5.4166700481236105E-2</v>
      </c>
      <c r="D27" s="10">
        <f t="shared" si="2"/>
        <v>2.3061494684928707</v>
      </c>
      <c r="E27" s="17">
        <f t="shared" si="3"/>
        <v>2.3799579540674989E-2</v>
      </c>
      <c r="F27" s="17">
        <f t="shared" si="4"/>
        <v>1.0132680635973808</v>
      </c>
      <c r="G27" s="10">
        <f t="shared" si="5"/>
        <v>1.1177529458987598</v>
      </c>
      <c r="H27" s="2">
        <f t="shared" si="6"/>
        <v>3.0177981485875971E-2</v>
      </c>
      <c r="I27" s="2">
        <f t="shared" si="7"/>
        <v>1.2848287849460012</v>
      </c>
      <c r="J27" s="10">
        <f t="shared" si="8"/>
        <v>1.3044749296233196</v>
      </c>
      <c r="K27" s="2">
        <f t="shared" si="9"/>
        <v>3.8198935018334247E-2</v>
      </c>
      <c r="L27" s="2">
        <f t="shared" si="10"/>
        <v>1.6263212066985941</v>
      </c>
      <c r="M27" s="10">
        <f t="shared" si="11"/>
        <v>1.6405574102645137</v>
      </c>
      <c r="N27" s="2">
        <f t="shared" si="12"/>
        <v>4.8245709578640286E-2</v>
      </c>
      <c r="O27" s="2">
        <f t="shared" si="13"/>
        <v>2.0540630408231144</v>
      </c>
      <c r="P27" s="10">
        <f t="shared" si="14"/>
        <v>2.0828359420764433</v>
      </c>
      <c r="Q27" s="2">
        <f t="shared" si="15"/>
        <v>5.4166700481236105E-2</v>
      </c>
      <c r="R27" s="2" t="e">
        <f t="shared" si="16"/>
        <v>#N/A</v>
      </c>
      <c r="S27" s="10" t="e">
        <f t="shared" si="17"/>
        <v>#N/A</v>
      </c>
      <c r="T27" s="2">
        <f t="shared" si="18"/>
        <v>1.3519639645969637E-2</v>
      </c>
      <c r="U27" s="2">
        <f t="shared" si="19"/>
        <v>2.7652422322823146E-2</v>
      </c>
      <c r="V27" s="10">
        <f t="shared" si="20"/>
        <v>2.0453520246796413</v>
      </c>
      <c r="W27" s="17">
        <f t="shared" si="21"/>
        <v>1.3782190732708276E-2</v>
      </c>
      <c r="X27" s="17">
        <f t="shared" si="22"/>
        <v>1.0059686202121447</v>
      </c>
      <c r="Y27" s="10">
        <f t="shared" si="23"/>
        <v>1.0942413432585896</v>
      </c>
      <c r="Z27" s="2">
        <f t="shared" si="24"/>
        <v>1.6831969788432852E-2</v>
      </c>
      <c r="AA27" s="2">
        <f t="shared" si="25"/>
        <v>1.2450013631428896</v>
      </c>
      <c r="AB27" s="10">
        <f t="shared" si="26"/>
        <v>1.2436807515706354</v>
      </c>
      <c r="AC27" s="2">
        <f t="shared" si="27"/>
        <v>2.0542559076616389E-2</v>
      </c>
      <c r="AD27" s="2">
        <f t="shared" si="28"/>
        <v>1.5194605488423922</v>
      </c>
      <c r="AE27" s="10">
        <f t="shared" si="29"/>
        <v>1.5126580088235988</v>
      </c>
      <c r="AF27" s="2">
        <f t="shared" si="30"/>
        <v>2.5050301866301066E-2</v>
      </c>
      <c r="AG27" s="2">
        <f t="shared" si="31"/>
        <v>1.8528823639000507</v>
      </c>
      <c r="AH27" s="10">
        <f t="shared" si="32"/>
        <v>1.8666272672082589</v>
      </c>
      <c r="AI27" s="2">
        <f t="shared" si="33"/>
        <v>2.7652422322823146E-2</v>
      </c>
      <c r="AJ27" s="2" t="e">
        <f t="shared" si="34"/>
        <v>#N/A</v>
      </c>
      <c r="AK27" s="10" t="e">
        <f t="shared" si="35"/>
        <v>#N/A</v>
      </c>
      <c r="AL27" s="2">
        <f>AVERAGE(P14,S14)</f>
        <v>-3.5000000000000003E-2</v>
      </c>
      <c r="AN27" s="2">
        <f t="shared" si="36"/>
        <v>19.804205158855577</v>
      </c>
    </row>
    <row r="28" spans="1:40" x14ac:dyDescent="0.25">
      <c r="A28" s="2">
        <v>77.5</v>
      </c>
      <c r="B28" s="2">
        <f t="shared" si="0"/>
        <v>3.1106135266317652E-2</v>
      </c>
      <c r="C28" s="2">
        <f t="shared" si="1"/>
        <v>6.9202806378626053E-2</v>
      </c>
      <c r="D28" s="23">
        <f t="shared" si="2"/>
        <v>2.2247317381648579</v>
      </c>
      <c r="E28" s="17">
        <f t="shared" si="3"/>
        <v>3.1382329299753292E-2</v>
      </c>
      <c r="F28" s="17">
        <f t="shared" si="4"/>
        <v>1.0088790854624332</v>
      </c>
      <c r="G28" s="10">
        <f t="shared" si="5"/>
        <v>1.1024348626002203</v>
      </c>
      <c r="H28" s="2">
        <f t="shared" si="6"/>
        <v>3.8861106916482625E-2</v>
      </c>
      <c r="I28" s="2">
        <f t="shared" si="7"/>
        <v>1.2493068194994386</v>
      </c>
      <c r="J28" s="10">
        <f t="shared" si="8"/>
        <v>1.2648668136760808</v>
      </c>
      <c r="K28" s="2">
        <f t="shared" si="9"/>
        <v>4.8033781718246286E-2</v>
      </c>
      <c r="L28" s="2">
        <f t="shared" si="10"/>
        <v>1.544189958251041</v>
      </c>
      <c r="M28" s="10">
        <f t="shared" si="11"/>
        <v>1.5572294587382327</v>
      </c>
      <c r="N28" s="2">
        <f t="shared" si="12"/>
        <v>5.9238109079014702E-2</v>
      </c>
      <c r="O28" s="2">
        <f t="shared" si="13"/>
        <v>1.9043866610828672</v>
      </c>
      <c r="P28" s="10">
        <f t="shared" si="14"/>
        <v>1.9419734691015371</v>
      </c>
      <c r="Q28" s="2">
        <f t="shared" si="15"/>
        <v>6.9202806378626053E-2</v>
      </c>
      <c r="R28" s="2" t="e">
        <f t="shared" si="16"/>
        <v>#N/A</v>
      </c>
      <c r="S28" s="10" t="e">
        <f t="shared" si="17"/>
        <v>#N/A</v>
      </c>
      <c r="T28" s="2">
        <f t="shared" si="18"/>
        <v>1.7378332483967515E-2</v>
      </c>
      <c r="U28" s="2">
        <f t="shared" si="19"/>
        <v>3.5060170634380598E-2</v>
      </c>
      <c r="V28" s="23">
        <f t="shared" si="20"/>
        <v>2.0174646023561564</v>
      </c>
      <c r="W28" s="17">
        <f t="shared" si="21"/>
        <v>1.8130282899269413E-2</v>
      </c>
      <c r="X28" s="17">
        <f t="shared" si="22"/>
        <v>1.0059686202121447</v>
      </c>
      <c r="Y28" s="10">
        <f t="shared" si="23"/>
        <v>1.085099327056805</v>
      </c>
      <c r="Z28" s="2">
        <f t="shared" si="24"/>
        <v>2.163913719519325E-2</v>
      </c>
      <c r="AA28" s="2">
        <f t="shared" si="25"/>
        <v>1.2450013631428896</v>
      </c>
      <c r="AB28" s="10">
        <f t="shared" si="26"/>
        <v>1.2200421519720592</v>
      </c>
      <c r="AC28" s="2">
        <f t="shared" si="27"/>
        <v>2.5809229170262255E-2</v>
      </c>
      <c r="AD28" s="2">
        <f t="shared" si="28"/>
        <v>1.4851384155569998</v>
      </c>
      <c r="AE28" s="10">
        <f t="shared" si="29"/>
        <v>1.4629268859364815</v>
      </c>
      <c r="AF28" s="2">
        <f t="shared" si="30"/>
        <v>3.0757678023521143E-2</v>
      </c>
      <c r="AG28" s="2">
        <f t="shared" si="31"/>
        <v>1.7698866132234967</v>
      </c>
      <c r="AH28" s="10">
        <f t="shared" si="32"/>
        <v>1.7825588504839036</v>
      </c>
      <c r="AI28" s="2">
        <f t="shared" si="33"/>
        <v>3.5060170634380598E-2</v>
      </c>
      <c r="AJ28" s="2" t="e">
        <f t="shared" si="34"/>
        <v>#N/A</v>
      </c>
      <c r="AK28" s="10" t="e">
        <f t="shared" si="35"/>
        <v>#N/A</v>
      </c>
      <c r="AL28" s="2">
        <f>1/4*P14+3/4*S14</f>
        <v>-3.0000000000000002E-2</v>
      </c>
      <c r="AN28" s="2">
        <f t="shared" si="36"/>
        <v>23.104906018664842</v>
      </c>
    </row>
    <row r="29" spans="1:40" x14ac:dyDescent="0.25">
      <c r="A29" s="2">
        <v>80</v>
      </c>
      <c r="B29" s="2">
        <f t="shared" si="0"/>
        <v>4.1091278200464994E-2</v>
      </c>
      <c r="C29" s="2">
        <f t="shared" si="1"/>
        <v>8.8024334700063406E-2</v>
      </c>
      <c r="D29" s="10">
        <f t="shared" si="2"/>
        <v>2.1421658939552608</v>
      </c>
      <c r="E29" s="17">
        <f t="shared" si="3"/>
        <v>4.1726372417150513E-2</v>
      </c>
      <c r="F29" s="17">
        <f t="shared" si="4"/>
        <v>1.0088790854624332</v>
      </c>
      <c r="G29" s="10">
        <f t="shared" si="5"/>
        <v>1.0897413501734481</v>
      </c>
      <c r="H29" s="2">
        <f t="shared" si="6"/>
        <v>5.0450260667917093E-2</v>
      </c>
      <c r="I29" s="2">
        <f t="shared" si="7"/>
        <v>1.2277608017398249</v>
      </c>
      <c r="J29" s="10">
        <f t="shared" si="8"/>
        <v>1.2320450759835304</v>
      </c>
      <c r="K29" s="2">
        <f t="shared" si="9"/>
        <v>6.0882204253066799E-2</v>
      </c>
      <c r="L29" s="2">
        <f t="shared" si="10"/>
        <v>1.4816332545327793</v>
      </c>
      <c r="M29" s="10">
        <f t="shared" si="11"/>
        <v>1.4881787578390444</v>
      </c>
      <c r="N29" s="2">
        <f t="shared" si="12"/>
        <v>7.3304706108923895E-2</v>
      </c>
      <c r="O29" s="2">
        <f t="shared" si="13"/>
        <v>1.7839480619537984</v>
      </c>
      <c r="P29" s="10">
        <f t="shared" si="14"/>
        <v>1.8252461007797263</v>
      </c>
      <c r="Q29" s="2">
        <f t="shared" si="15"/>
        <v>8.8024334700063406E-2</v>
      </c>
      <c r="R29" s="2">
        <f t="shared" si="16"/>
        <v>2.1421658939552608</v>
      </c>
      <c r="S29" s="10">
        <f t="shared" si="17"/>
        <v>2.1421658939552608</v>
      </c>
      <c r="T29" s="2">
        <f t="shared" si="18"/>
        <v>2.231343869903225E-2</v>
      </c>
      <c r="U29" s="2">
        <f t="shared" si="19"/>
        <v>4.4361827589156362E-2</v>
      </c>
      <c r="V29" s="10">
        <f t="shared" si="20"/>
        <v>1.988121516701967</v>
      </c>
      <c r="W29" s="17">
        <f t="shared" si="21"/>
        <v>2.4079976391753712E-2</v>
      </c>
      <c r="X29" s="17">
        <f t="shared" si="22"/>
        <v>1.0059686202121447</v>
      </c>
      <c r="Y29" s="10">
        <f t="shared" si="23"/>
        <v>1.0776378978864372</v>
      </c>
      <c r="Z29" s="2">
        <f t="shared" si="24"/>
        <v>2.8085893312835526E-2</v>
      </c>
      <c r="AA29" s="2">
        <f t="shared" si="25"/>
        <v>1.2450013631428896</v>
      </c>
      <c r="AB29" s="10">
        <f t="shared" si="26"/>
        <v>1.2007490624939381</v>
      </c>
      <c r="AC29" s="2">
        <f t="shared" si="27"/>
        <v>3.2735875804110866E-2</v>
      </c>
      <c r="AD29" s="2">
        <f t="shared" si="28"/>
        <v>1.4670923762875976</v>
      </c>
      <c r="AE29" s="10">
        <f t="shared" si="29"/>
        <v>1.4223378908182436</v>
      </c>
      <c r="AF29" s="2">
        <f t="shared" si="30"/>
        <v>3.8125523293266801E-2</v>
      </c>
      <c r="AG29" s="2">
        <f t="shared" si="31"/>
        <v>1.7086350431016413</v>
      </c>
      <c r="AH29" s="10">
        <f t="shared" si="32"/>
        <v>1.7139448245394626</v>
      </c>
      <c r="AI29" s="2">
        <f t="shared" si="33"/>
        <v>4.4361827589156362E-2</v>
      </c>
      <c r="AJ29" s="2">
        <f t="shared" si="34"/>
        <v>1.988121516701967</v>
      </c>
      <c r="AK29" s="10">
        <f t="shared" si="35"/>
        <v>1.988121516701967</v>
      </c>
      <c r="AL29" s="2">
        <f>S14</f>
        <v>-2.5000000000000001E-2</v>
      </c>
      <c r="AN29" s="2">
        <f t="shared" si="36"/>
        <v>27.725887222397809</v>
      </c>
    </row>
    <row r="30" spans="1:40" x14ac:dyDescent="0.25">
      <c r="A30" s="2">
        <v>82.5</v>
      </c>
      <c r="B30" s="2">
        <f t="shared" si="0"/>
        <v>5.4102695322808515E-2</v>
      </c>
      <c r="C30" s="2">
        <f t="shared" si="1"/>
        <v>0.11135248008725533</v>
      </c>
      <c r="D30" s="23">
        <f t="shared" si="2"/>
        <v>2.0581688106823681</v>
      </c>
      <c r="E30" s="17">
        <f t="shared" si="3"/>
        <v>5.5875871469863524E-2</v>
      </c>
      <c r="F30" s="17">
        <f t="shared" si="4"/>
        <v>1.0088790854624332</v>
      </c>
      <c r="G30" s="10">
        <f t="shared" si="5"/>
        <v>1.0790867345654607</v>
      </c>
      <c r="H30" s="2">
        <f t="shared" si="6"/>
        <v>6.59504984012967E-2</v>
      </c>
      <c r="I30" s="2">
        <f t="shared" si="7"/>
        <v>1.2189872982814853</v>
      </c>
      <c r="J30" s="10">
        <f t="shared" si="8"/>
        <v>1.2044953334896602</v>
      </c>
      <c r="K30" s="2">
        <f t="shared" si="9"/>
        <v>7.7692138453847787E-2</v>
      </c>
      <c r="L30" s="2">
        <f t="shared" si="10"/>
        <v>1.4360123463404322</v>
      </c>
      <c r="M30" s="10">
        <f t="shared" si="11"/>
        <v>1.430219333307245</v>
      </c>
      <c r="N30" s="2">
        <f t="shared" si="12"/>
        <v>9.1319848588080815E-2</v>
      </c>
      <c r="O30" s="2">
        <f t="shared" si="13"/>
        <v>1.6878983208361962</v>
      </c>
      <c r="P30" s="10">
        <f t="shared" si="14"/>
        <v>1.7272680787329855</v>
      </c>
      <c r="Q30" s="2">
        <f t="shared" si="15"/>
        <v>0.10706047458881938</v>
      </c>
      <c r="R30" s="2">
        <f t="shared" si="16"/>
        <v>1.9788380957738538</v>
      </c>
      <c r="S30" s="10">
        <f t="shared" si="17"/>
        <v>2.0065613088099941</v>
      </c>
      <c r="T30" s="2">
        <f t="shared" si="18"/>
        <v>2.8609214300546089E-2</v>
      </c>
      <c r="U30" s="2">
        <f t="shared" si="19"/>
        <v>5.5988079061821704E-2</v>
      </c>
      <c r="V30" s="23">
        <f t="shared" si="20"/>
        <v>1.9569946407354855</v>
      </c>
      <c r="W30" s="17">
        <f t="shared" si="21"/>
        <v>3.2268129977494807E-2</v>
      </c>
      <c r="X30" s="17">
        <f t="shared" si="22"/>
        <v>1.0059686202121447</v>
      </c>
      <c r="Y30" s="10">
        <f t="shared" si="23"/>
        <v>1.0715250538178396</v>
      </c>
      <c r="Z30" s="2">
        <f t="shared" si="24"/>
        <v>3.6778321469184826E-2</v>
      </c>
      <c r="AA30" s="2">
        <f t="shared" si="25"/>
        <v>1.2450013631428896</v>
      </c>
      <c r="AB30" s="10">
        <f t="shared" si="26"/>
        <v>1.1849430225398738</v>
      </c>
      <c r="AC30" s="2">
        <f t="shared" si="27"/>
        <v>4.1891623859970112E-2</v>
      </c>
      <c r="AD30" s="2">
        <f t="shared" si="28"/>
        <v>1.4642703368183896</v>
      </c>
      <c r="AE30" s="10">
        <f t="shared" si="29"/>
        <v>1.389084985457403</v>
      </c>
      <c r="AF30" s="2">
        <f t="shared" si="30"/>
        <v>4.7680639783661077E-2</v>
      </c>
      <c r="AG30" s="2">
        <f t="shared" si="31"/>
        <v>1.6666182888759358</v>
      </c>
      <c r="AH30" s="10">
        <f t="shared" si="32"/>
        <v>1.657732156437917</v>
      </c>
      <c r="AI30" s="2">
        <f t="shared" si="33"/>
        <v>5.4224366150759588E-2</v>
      </c>
      <c r="AJ30" s="2">
        <f t="shared" si="34"/>
        <v>1.8953462189181673</v>
      </c>
      <c r="AK30" s="10">
        <f t="shared" si="35"/>
        <v>1.9103214613570834</v>
      </c>
      <c r="AL30" s="2">
        <f>-AL28+2*AL29</f>
        <v>-0.02</v>
      </c>
      <c r="AN30" s="2">
        <f t="shared" si="36"/>
        <v>34.657359027997266</v>
      </c>
    </row>
    <row r="31" spans="1:40" x14ac:dyDescent="0.25">
      <c r="A31" s="2">
        <v>85</v>
      </c>
      <c r="B31" s="2">
        <f t="shared" si="0"/>
        <v>7.0929381251013279E-2</v>
      </c>
      <c r="C31" s="2">
        <f t="shared" si="1"/>
        <v>0.13991453383301469</v>
      </c>
      <c r="D31" s="10">
        <f t="shared" si="2"/>
        <v>1.9725892340420763</v>
      </c>
      <c r="E31" s="17">
        <f t="shared" si="3"/>
        <v>7.5229650087379543E-2</v>
      </c>
      <c r="F31" s="17">
        <f t="shared" si="4"/>
        <v>1.0088790854624332</v>
      </c>
      <c r="G31" s="10">
        <f t="shared" si="5"/>
        <v>1.0700151627042076</v>
      </c>
      <c r="H31" s="2">
        <f t="shared" si="6"/>
        <v>8.6669165510867396E-2</v>
      </c>
      <c r="I31" s="2">
        <f t="shared" si="7"/>
        <v>1.2189872982814853</v>
      </c>
      <c r="J31" s="10">
        <f t="shared" si="8"/>
        <v>1.1810388825028402</v>
      </c>
      <c r="K31" s="2">
        <f t="shared" si="9"/>
        <v>9.9660724726280112E-2</v>
      </c>
      <c r="L31" s="2">
        <f t="shared" si="10"/>
        <v>1.4050697040989115</v>
      </c>
      <c r="M31" s="10">
        <f t="shared" si="11"/>
        <v>1.3808714164961553</v>
      </c>
      <c r="N31" s="2">
        <f t="shared" si="12"/>
        <v>0.11435586574631179</v>
      </c>
      <c r="O31" s="2">
        <f t="shared" si="13"/>
        <v>1.6122495886664474</v>
      </c>
      <c r="P31" s="10">
        <f t="shared" si="14"/>
        <v>1.6438474561106038</v>
      </c>
      <c r="Q31" s="2">
        <f t="shared" si="15"/>
        <v>0.1309027896077242</v>
      </c>
      <c r="R31" s="2">
        <f t="shared" si="16"/>
        <v>1.8455368889299899</v>
      </c>
      <c r="S31" s="10">
        <f t="shared" si="17"/>
        <v>1.8911046105938225</v>
      </c>
      <c r="T31" s="2">
        <f t="shared" si="18"/>
        <v>3.6614828274489898E-2</v>
      </c>
      <c r="U31" s="2">
        <f t="shared" si="19"/>
        <v>7.0436730892817073E-2</v>
      </c>
      <c r="V31" s="10">
        <f t="shared" si="20"/>
        <v>1.9237214596440264</v>
      </c>
      <c r="W31" s="17">
        <f t="shared" si="21"/>
        <v>4.3584118980834287E-2</v>
      </c>
      <c r="X31" s="17">
        <f t="shared" si="22"/>
        <v>1.0059686202121447</v>
      </c>
      <c r="Y31" s="10">
        <f t="shared" si="23"/>
        <v>1.0664972488144431</v>
      </c>
      <c r="Z31" s="2">
        <f t="shared" si="24"/>
        <v>4.8545054920279863E-2</v>
      </c>
      <c r="AA31" s="2">
        <f t="shared" si="25"/>
        <v>1.2450013631428896</v>
      </c>
      <c r="AB31" s="10">
        <f t="shared" si="26"/>
        <v>1.1719425785774349</v>
      </c>
      <c r="AC31" s="2">
        <f t="shared" si="27"/>
        <v>5.4038761473944791E-2</v>
      </c>
      <c r="AD31" s="2">
        <f t="shared" si="28"/>
        <v>1.4642703368183896</v>
      </c>
      <c r="AE31" s="10">
        <f t="shared" si="29"/>
        <v>1.3617345210787062</v>
      </c>
      <c r="AF31" s="2">
        <f t="shared" si="30"/>
        <v>6.0114894508271469E-2</v>
      </c>
      <c r="AG31" s="2">
        <f t="shared" si="31"/>
        <v>1.6418182835000328</v>
      </c>
      <c r="AH31" s="10">
        <f t="shared" si="32"/>
        <v>1.6114973219216719</v>
      </c>
      <c r="AI31" s="2">
        <f t="shared" si="33"/>
        <v>6.6825965843016158E-2</v>
      </c>
      <c r="AJ31" s="2">
        <f t="shared" si="34"/>
        <v>1.8251066300801093</v>
      </c>
      <c r="AK31" s="10">
        <f t="shared" si="35"/>
        <v>1.8463310334747516</v>
      </c>
      <c r="AL31" s="2">
        <f>-AL29+2*AL30</f>
        <v>-1.4999999999999999E-2</v>
      </c>
      <c r="AN31" s="2">
        <f t="shared" si="36"/>
        <v>46.209812037329691</v>
      </c>
    </row>
    <row r="32" spans="1:40" x14ac:dyDescent="0.25">
      <c r="A32" s="2">
        <v>87.5</v>
      </c>
      <c r="B32" s="2">
        <f t="shared" si="0"/>
        <v>9.2477750730275421E-2</v>
      </c>
      <c r="C32" s="2">
        <f t="shared" si="1"/>
        <v>0.1743652856174131</v>
      </c>
      <c r="D32" s="10">
        <f t="shared" si="2"/>
        <v>1.8854836351499766</v>
      </c>
      <c r="E32" s="17">
        <f t="shared" si="3"/>
        <v>0.10159515037525854</v>
      </c>
      <c r="F32" s="17">
        <f t="shared" si="4"/>
        <v>1.0088790854624332</v>
      </c>
      <c r="G32" s="10">
        <f t="shared" si="5"/>
        <v>1.0621707092304593</v>
      </c>
      <c r="H32" s="2">
        <f t="shared" si="6"/>
        <v>0.11424197674209798</v>
      </c>
      <c r="I32" s="2">
        <f t="shared" si="7"/>
        <v>1.2189872982814853</v>
      </c>
      <c r="J32" s="10">
        <f t="shared" si="8"/>
        <v>1.1607554033837157</v>
      </c>
      <c r="K32" s="2">
        <f t="shared" si="9"/>
        <v>0.12823839557492758</v>
      </c>
      <c r="L32" s="2">
        <f t="shared" si="10"/>
        <v>1.3866945785581788</v>
      </c>
      <c r="M32" s="10">
        <f t="shared" si="11"/>
        <v>1.3381988297193896</v>
      </c>
      <c r="N32" s="2">
        <f t="shared" si="12"/>
        <v>0.14367145332797959</v>
      </c>
      <c r="O32" s="2">
        <f t="shared" si="13"/>
        <v>1.5535785872108625</v>
      </c>
      <c r="P32" s="10">
        <f t="shared" si="14"/>
        <v>1.5717112042105956</v>
      </c>
      <c r="Q32" s="2">
        <f t="shared" si="15"/>
        <v>0.16061962213863037</v>
      </c>
      <c r="R32" s="2">
        <f t="shared" si="16"/>
        <v>1.7368461156359702</v>
      </c>
      <c r="S32" s="10">
        <f t="shared" si="17"/>
        <v>1.791265827278024</v>
      </c>
      <c r="T32" s="2">
        <f t="shared" si="18"/>
        <v>4.6752805099547733E-2</v>
      </c>
      <c r="U32" s="2">
        <f t="shared" si="19"/>
        <v>8.8265460686937552E-2</v>
      </c>
      <c r="V32" s="10">
        <f t="shared" si="20"/>
        <v>1.8879179655423797</v>
      </c>
      <c r="W32" s="17">
        <f t="shared" si="21"/>
        <v>5.9252042853189156E-2</v>
      </c>
      <c r="X32" s="17">
        <f t="shared" si="22"/>
        <v>1.0059686202121447</v>
      </c>
      <c r="Y32" s="10">
        <f t="shared" si="23"/>
        <v>1.0623416260503633</v>
      </c>
      <c r="Z32" s="2">
        <f t="shared" si="24"/>
        <v>6.450246926197041E-2</v>
      </c>
      <c r="AA32" s="2">
        <f t="shared" si="25"/>
        <v>1.2450013631428896</v>
      </c>
      <c r="AB32" s="10">
        <f t="shared" si="26"/>
        <v>1.1611973446558812</v>
      </c>
      <c r="AC32" s="2">
        <f t="shared" si="27"/>
        <v>7.0183435667668548E-2</v>
      </c>
      <c r="AD32" s="2">
        <f t="shared" si="28"/>
        <v>1.4642703368183896</v>
      </c>
      <c r="AE32" s="10">
        <f t="shared" si="29"/>
        <v>1.3391285901996284</v>
      </c>
      <c r="AF32" s="2">
        <f t="shared" si="30"/>
        <v>7.632392415273144E-2</v>
      </c>
      <c r="AG32" s="2">
        <f t="shared" si="31"/>
        <v>1.6324993546423543</v>
      </c>
      <c r="AH32" s="10">
        <f t="shared" si="32"/>
        <v>1.5732829260412888</v>
      </c>
      <c r="AI32" s="2">
        <f t="shared" si="33"/>
        <v>8.2953725932088648E-2</v>
      </c>
      <c r="AJ32" s="2">
        <f t="shared" si="34"/>
        <v>1.7743047878188405</v>
      </c>
      <c r="AK32" s="10">
        <f t="shared" si="35"/>
        <v>1.793441138458661</v>
      </c>
      <c r="AL32" s="2">
        <f>-AL30+2*AL31</f>
        <v>-9.9999999999999985E-3</v>
      </c>
      <c r="AN32" s="2">
        <f t="shared" si="36"/>
        <v>69.314718055994533</v>
      </c>
    </row>
    <row r="33" spans="1:40" x14ac:dyDescent="0.25">
      <c r="A33" s="2">
        <v>90</v>
      </c>
      <c r="B33" s="2">
        <f t="shared" si="0"/>
        <v>0.11972889028926459</v>
      </c>
      <c r="C33" s="2">
        <f t="shared" si="1"/>
        <v>0.2151765388677806</v>
      </c>
      <c r="D33" s="10">
        <f t="shared" si="2"/>
        <v>1.7971981394625376</v>
      </c>
      <c r="E33" s="17">
        <f t="shared" si="3"/>
        <v>0.13716960374226447</v>
      </c>
      <c r="F33" s="17">
        <f t="shared" si="4"/>
        <v>1.0088790854624332</v>
      </c>
      <c r="G33" s="10">
        <f t="shared" si="5"/>
        <v>1.0552767980007416</v>
      </c>
      <c r="H33" s="2">
        <f t="shared" si="6"/>
        <v>0.15058757974584405</v>
      </c>
      <c r="I33" s="2">
        <f t="shared" si="7"/>
        <v>1.2189872982814853</v>
      </c>
      <c r="J33" s="10">
        <f t="shared" si="8"/>
        <v>1.1429297505265688</v>
      </c>
      <c r="K33" s="2">
        <f t="shared" si="9"/>
        <v>0.16506700413793077</v>
      </c>
      <c r="L33" s="2">
        <f t="shared" si="10"/>
        <v>1.3786731317656871</v>
      </c>
      <c r="M33" s="10">
        <f t="shared" si="11"/>
        <v>1.3006970424800444</v>
      </c>
      <c r="N33" s="2">
        <f t="shared" si="12"/>
        <v>0.18064258237704431</v>
      </c>
      <c r="O33" s="2">
        <f t="shared" si="13"/>
        <v>1.508763523495561</v>
      </c>
      <c r="P33" s="10">
        <f t="shared" si="14"/>
        <v>1.5083159761418146</v>
      </c>
      <c r="Q33" s="2">
        <f t="shared" si="15"/>
        <v>0.1973404882826158</v>
      </c>
      <c r="R33" s="2">
        <f t="shared" si="16"/>
        <v>1.6482278237595107</v>
      </c>
      <c r="S33" s="10">
        <f t="shared" si="17"/>
        <v>1.7035248888218919</v>
      </c>
      <c r="T33" s="2">
        <f t="shared" si="18"/>
        <v>5.9524365976501521E-2</v>
      </c>
      <c r="U33" s="2">
        <f t="shared" si="19"/>
        <v>0.11007257436250302</v>
      </c>
      <c r="V33" s="10">
        <f t="shared" si="20"/>
        <v>1.8492019622007643</v>
      </c>
      <c r="W33" s="17">
        <f t="shared" si="21"/>
        <v>8.0913467215465301E-2</v>
      </c>
      <c r="X33" s="17">
        <f t="shared" si="22"/>
        <v>1.0059686202121447</v>
      </c>
      <c r="Y33" s="10">
        <f t="shared" si="23"/>
        <v>1.0588826829902691</v>
      </c>
      <c r="Z33" s="2">
        <f t="shared" si="24"/>
        <v>8.6116662982411787E-2</v>
      </c>
      <c r="AA33" s="2">
        <f t="shared" si="25"/>
        <v>1.2450013631428896</v>
      </c>
      <c r="AB33" s="10">
        <f t="shared" si="26"/>
        <v>1.1522535221743722</v>
      </c>
      <c r="AC33" s="2">
        <f t="shared" si="27"/>
        <v>9.1621098985458116E-2</v>
      </c>
      <c r="AD33" s="2">
        <f t="shared" si="28"/>
        <v>1.4642703368183896</v>
      </c>
      <c r="AE33" s="10">
        <f t="shared" si="29"/>
        <v>1.320312486772957</v>
      </c>
      <c r="AF33" s="2">
        <f t="shared" si="30"/>
        <v>9.7439856299880417E-2</v>
      </c>
      <c r="AG33" s="2">
        <f t="shared" si="31"/>
        <v>1.6324993546423543</v>
      </c>
      <c r="AH33" s="10">
        <f t="shared" si="32"/>
        <v>1.5414750775116559</v>
      </c>
      <c r="AI33" s="2">
        <f t="shared" si="33"/>
        <v>0.10358601618235926</v>
      </c>
      <c r="AJ33" s="2">
        <f t="shared" si="34"/>
        <v>1.7402288034995952</v>
      </c>
      <c r="AK33" s="10">
        <f t="shared" si="35"/>
        <v>1.7494181013109351</v>
      </c>
      <c r="AL33" s="2">
        <f>-AL31+2*AL32</f>
        <v>-4.9999999999999975E-3</v>
      </c>
      <c r="AN33" s="2">
        <f t="shared" si="36"/>
        <v>138.62943611198912</v>
      </c>
    </row>
    <row r="54" spans="1:8" x14ac:dyDescent="0.25">
      <c r="A54"/>
      <c r="B54"/>
      <c r="C54"/>
      <c r="D54"/>
      <c r="E54"/>
      <c r="F54"/>
      <c r="G54"/>
      <c r="H54"/>
    </row>
    <row r="55" spans="1:8" x14ac:dyDescent="0.25">
      <c r="A55"/>
      <c r="B55"/>
      <c r="C55"/>
      <c r="D55"/>
      <c r="E55"/>
      <c r="F55"/>
      <c r="G55"/>
      <c r="H55"/>
    </row>
    <row r="56" spans="1:8" x14ac:dyDescent="0.25">
      <c r="A56"/>
      <c r="B56"/>
      <c r="C56"/>
      <c r="D56"/>
      <c r="E56"/>
      <c r="F56"/>
      <c r="G56"/>
      <c r="H56"/>
    </row>
    <row r="57" spans="1:8" x14ac:dyDescent="0.25">
      <c r="A57"/>
      <c r="B57"/>
      <c r="C57"/>
      <c r="D57"/>
      <c r="E57"/>
      <c r="F57"/>
      <c r="G57"/>
      <c r="H57"/>
    </row>
    <row r="58" spans="1:8" x14ac:dyDescent="0.25">
      <c r="A58"/>
      <c r="B58"/>
      <c r="C58"/>
      <c r="D58"/>
      <c r="E58"/>
      <c r="F58"/>
      <c r="G58"/>
      <c r="H58"/>
    </row>
    <row r="59" spans="1:8" x14ac:dyDescent="0.25">
      <c r="A59"/>
      <c r="B59"/>
      <c r="C59"/>
      <c r="D59"/>
      <c r="E59"/>
      <c r="F59"/>
      <c r="G59"/>
      <c r="H59"/>
    </row>
    <row r="60" spans="1:8" x14ac:dyDescent="0.25">
      <c r="A60"/>
      <c r="B60"/>
      <c r="C60"/>
      <c r="D60"/>
      <c r="E60"/>
      <c r="F60"/>
      <c r="G60"/>
      <c r="H60"/>
    </row>
    <row r="61" spans="1:8" x14ac:dyDescent="0.25">
      <c r="A61"/>
      <c r="B61"/>
      <c r="C61"/>
      <c r="D61"/>
      <c r="E61"/>
      <c r="F61"/>
      <c r="G61"/>
      <c r="H61"/>
    </row>
    <row r="62" spans="1:8" x14ac:dyDescent="0.25">
      <c r="A62"/>
      <c r="B62"/>
      <c r="C62"/>
      <c r="D62"/>
      <c r="E62"/>
      <c r="F62"/>
      <c r="G62"/>
      <c r="H62"/>
    </row>
  </sheetData>
  <hyperlinks>
    <hyperlink ref="A2" r:id="rId1"/>
  </hyperlinks>
  <pageMargins left="0.7" right="0.7" top="0.75" bottom="0.75" header="0.3" footer="0.3"/>
  <pageSetup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Mendez2001Model</vt:lpstr>
    </vt:vector>
  </TitlesOfParts>
  <Company>Certara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Poland</dc:creator>
  <cp:lastModifiedBy>Bill Poland</cp:lastModifiedBy>
  <dcterms:created xsi:type="dcterms:W3CDTF">2018-07-17T03:22:58Z</dcterms:created>
  <dcterms:modified xsi:type="dcterms:W3CDTF">2018-07-17T03:27:08Z</dcterms:modified>
</cp:coreProperties>
</file>